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68 Reko objektu PdF MU Brno\4 - PD\7a - DPS archiv\ROZPOCET\2021-01-25 Uprava dle pripominek investora\VYKAZ VYMER\XLS\"/>
    </mc:Choice>
  </mc:AlternateContent>
  <bookViews>
    <workbookView xWindow="0" yWindow="0" windowWidth="23745" windowHeight="13725"/>
  </bookViews>
  <sheets>
    <sheet name="Rekapitulace" sheetId="9" r:id="rId1"/>
    <sheet name="BOURACÍ PRÁCE" sheetId="10" r:id="rId2"/>
  </sheets>
  <externalReferences>
    <externalReference r:id="rId3"/>
    <externalReference r:id="rId4"/>
    <externalReference r:id="rId5"/>
    <externalReference r:id="rId6"/>
  </externalReferences>
  <definedNames>
    <definedName name="_____obl11">#REF!</definedName>
    <definedName name="_____obl12">#REF!</definedName>
    <definedName name="_____obl13">#REF!</definedName>
    <definedName name="_____obl14">#REF!</definedName>
    <definedName name="_____obl15">#REF!</definedName>
    <definedName name="_____obl16">#REF!</definedName>
    <definedName name="_____obl17">#REF!</definedName>
    <definedName name="_____obl1710">#REF!</definedName>
    <definedName name="_____obl1711">#REF!</definedName>
    <definedName name="_____obl1712">#REF!</definedName>
    <definedName name="_____obl1713">#REF!</definedName>
    <definedName name="_____obl1714">#REF!</definedName>
    <definedName name="_____obl1715">#REF!</definedName>
    <definedName name="_____obl1716">#REF!</definedName>
    <definedName name="_____obl1717">#REF!</definedName>
    <definedName name="_____obl1718">#REF!</definedName>
    <definedName name="_____obl1719">#REF!</definedName>
    <definedName name="_____obl173">#REF!</definedName>
    <definedName name="_____obl174">#REF!</definedName>
    <definedName name="_____obl175">#REF!</definedName>
    <definedName name="_____obl176">#REF!</definedName>
    <definedName name="_____obl177">#REF!</definedName>
    <definedName name="_____obl178">#REF!</definedName>
    <definedName name="_____obl179">#REF!</definedName>
    <definedName name="_____obl18">#REF!</definedName>
    <definedName name="_____obl181">#REF!</definedName>
    <definedName name="_____obl1816">#REF!</definedName>
    <definedName name="_____obl1820">#REF!</definedName>
    <definedName name="_____obl1821">#REF!</definedName>
    <definedName name="_____obl1822">#REF!</definedName>
    <definedName name="_____obl1823">#REF!</definedName>
    <definedName name="_____obl1824">#REF!</definedName>
    <definedName name="_____obl1825">#REF!</definedName>
    <definedName name="_____obl1826">#REF!</definedName>
    <definedName name="_____obl1827">#REF!</definedName>
    <definedName name="_____obl1828">#REF!</definedName>
    <definedName name="_____obl1829">#REF!</definedName>
    <definedName name="_____obl183">#REF!</definedName>
    <definedName name="_____obl1831">#REF!</definedName>
    <definedName name="_____obl1832">#REF!</definedName>
    <definedName name="_____obl184">#REF!</definedName>
    <definedName name="_____obl185">#REF!</definedName>
    <definedName name="_____obl186">#REF!</definedName>
    <definedName name="_____obl187">#REF!</definedName>
    <definedName name="____obl11">#REF!</definedName>
    <definedName name="____obl12">#REF!</definedName>
    <definedName name="____obl13">#REF!</definedName>
    <definedName name="____obl14">#REF!</definedName>
    <definedName name="____obl15">#REF!</definedName>
    <definedName name="____obl16">#REF!</definedName>
    <definedName name="____obl17">#REF!</definedName>
    <definedName name="____obl1710">#REF!</definedName>
    <definedName name="____obl1711">#REF!</definedName>
    <definedName name="____obl1712">#REF!</definedName>
    <definedName name="____obl1713">#REF!</definedName>
    <definedName name="____obl1714">#REF!</definedName>
    <definedName name="____obl1715">#REF!</definedName>
    <definedName name="____obl1716">#REF!</definedName>
    <definedName name="____obl1717">#REF!</definedName>
    <definedName name="____obl1718">#REF!</definedName>
    <definedName name="____obl1719">#REF!</definedName>
    <definedName name="____obl173">#REF!</definedName>
    <definedName name="____obl174">#REF!</definedName>
    <definedName name="____obl175">#REF!</definedName>
    <definedName name="____obl176">#REF!</definedName>
    <definedName name="____obl177">#REF!</definedName>
    <definedName name="____obl178">#REF!</definedName>
    <definedName name="____obl179">#REF!</definedName>
    <definedName name="____obl18">#REF!</definedName>
    <definedName name="____obl181">#REF!</definedName>
    <definedName name="____obl1816">#REF!</definedName>
    <definedName name="____obl1820">#REF!</definedName>
    <definedName name="____obl1821">#REF!</definedName>
    <definedName name="____obl1822">#REF!</definedName>
    <definedName name="____obl1823">#REF!</definedName>
    <definedName name="____obl1824">#REF!</definedName>
    <definedName name="____obl1825">#REF!</definedName>
    <definedName name="____obl1826">#REF!</definedName>
    <definedName name="____obl1827">#REF!</definedName>
    <definedName name="____obl1828">#REF!</definedName>
    <definedName name="____obl1829">#REF!</definedName>
    <definedName name="____obl183">#REF!</definedName>
    <definedName name="____obl1831">#REF!</definedName>
    <definedName name="____obl1832">#REF!</definedName>
    <definedName name="____obl184">#REF!</definedName>
    <definedName name="____obl185">#REF!</definedName>
    <definedName name="____obl186">#REF!</definedName>
    <definedName name="____obl187">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0">#REF!</definedName>
    <definedName name="__obl12" localSheetId="0">#REF!</definedName>
    <definedName name="__obl13" localSheetId="0">#REF!</definedName>
    <definedName name="__obl14" localSheetId="0">#REF!</definedName>
    <definedName name="__obl15" localSheetId="0">#REF!</definedName>
    <definedName name="__obl16" localSheetId="0">#REF!</definedName>
    <definedName name="__obl17" localSheetId="0">#REF!</definedName>
    <definedName name="__obl1710" localSheetId="0">#REF!</definedName>
    <definedName name="__obl1711" localSheetId="0">#REF!</definedName>
    <definedName name="__obl1712" localSheetId="0">#REF!</definedName>
    <definedName name="__obl1713" localSheetId="0">#REF!</definedName>
    <definedName name="__obl1714" localSheetId="0">#REF!</definedName>
    <definedName name="__obl1715" localSheetId="0">#REF!</definedName>
    <definedName name="__obl1716" localSheetId="0">#REF!</definedName>
    <definedName name="__obl1717" localSheetId="0">#REF!</definedName>
    <definedName name="__obl1718" localSheetId="0">#REF!</definedName>
    <definedName name="__obl1719" localSheetId="0">#REF!</definedName>
    <definedName name="__obl173" localSheetId="0">#REF!</definedName>
    <definedName name="__obl174" localSheetId="0">#REF!</definedName>
    <definedName name="__obl175" localSheetId="0">#REF!</definedName>
    <definedName name="__obl176" localSheetId="0">#REF!</definedName>
    <definedName name="__obl177" localSheetId="0">#REF!</definedName>
    <definedName name="__obl178" localSheetId="0">#REF!</definedName>
    <definedName name="__obl179" localSheetId="0">#REF!</definedName>
    <definedName name="__obl18" localSheetId="0">#REF!</definedName>
    <definedName name="__obl181" localSheetId="0">#REF!</definedName>
    <definedName name="__obl1816" localSheetId="0">#REF!</definedName>
    <definedName name="__obl1820" localSheetId="0">#REF!</definedName>
    <definedName name="__obl1821" localSheetId="0">#REF!</definedName>
    <definedName name="__obl1822" localSheetId="0">#REF!</definedName>
    <definedName name="__obl1823" localSheetId="0">#REF!</definedName>
    <definedName name="__obl1824" localSheetId="0">#REF!</definedName>
    <definedName name="__obl1825" localSheetId="0">#REF!</definedName>
    <definedName name="__obl1826" localSheetId="0">#REF!</definedName>
    <definedName name="__obl1827" localSheetId="0">#REF!</definedName>
    <definedName name="__obl1828" localSheetId="0">#REF!</definedName>
    <definedName name="__obl1829" localSheetId="0">#REF!</definedName>
    <definedName name="__obl183" localSheetId="0">#REF!</definedName>
    <definedName name="__obl1831" localSheetId="0">#REF!</definedName>
    <definedName name="__obl1832" localSheetId="0">#REF!</definedName>
    <definedName name="__obl184" localSheetId="0">#REF!</definedName>
    <definedName name="__obl185" localSheetId="0">#REF!</definedName>
    <definedName name="__obl186" localSheetId="0">#REF!</definedName>
    <definedName name="__obl187" localSheetId="0">#REF!</definedName>
    <definedName name="_obl11" localSheetId="1">#REF!</definedName>
    <definedName name="_obl12" localSheetId="1">#REF!</definedName>
    <definedName name="_obl13" localSheetId="1">#REF!</definedName>
    <definedName name="_obl14" localSheetId="1">#REF!</definedName>
    <definedName name="_obl15" localSheetId="1">#REF!</definedName>
    <definedName name="_obl16" localSheetId="1">#REF!</definedName>
    <definedName name="_obl17" localSheetId="1">#REF!</definedName>
    <definedName name="_obl1710" localSheetId="1">#REF!</definedName>
    <definedName name="_obl1711" localSheetId="1">#REF!</definedName>
    <definedName name="_obl1712" localSheetId="1">#REF!</definedName>
    <definedName name="_obl1713" localSheetId="1">#REF!</definedName>
    <definedName name="_obl1714" localSheetId="1">#REF!</definedName>
    <definedName name="_obl1715" localSheetId="1">#REF!</definedName>
    <definedName name="_obl1716" localSheetId="1">#REF!</definedName>
    <definedName name="_obl1717" localSheetId="1">#REF!</definedName>
    <definedName name="_obl1718" localSheetId="1">#REF!</definedName>
    <definedName name="_obl1719" localSheetId="1">#REF!</definedName>
    <definedName name="_obl173" localSheetId="1">#REF!</definedName>
    <definedName name="_obl174" localSheetId="1">#REF!</definedName>
    <definedName name="_obl175" localSheetId="1">#REF!</definedName>
    <definedName name="_obl176" localSheetId="1">#REF!</definedName>
    <definedName name="_obl177" localSheetId="1">#REF!</definedName>
    <definedName name="_obl178" localSheetId="1">#REF!</definedName>
    <definedName name="_obl179" localSheetId="1">#REF!</definedName>
    <definedName name="_obl18" localSheetId="1">#REF!</definedName>
    <definedName name="_obl181" localSheetId="1">#REF!</definedName>
    <definedName name="_obl1816" localSheetId="1">#REF!</definedName>
    <definedName name="_obl1820" localSheetId="1">#REF!</definedName>
    <definedName name="_obl1821" localSheetId="1">#REF!</definedName>
    <definedName name="_obl1822" localSheetId="1">#REF!</definedName>
    <definedName name="_obl1823" localSheetId="1">#REF!</definedName>
    <definedName name="_obl1824" localSheetId="1">#REF!</definedName>
    <definedName name="_obl1825" localSheetId="1">#REF!</definedName>
    <definedName name="_obl1826" localSheetId="1">#REF!</definedName>
    <definedName name="_obl1827" localSheetId="1">#REF!</definedName>
    <definedName name="_obl1828" localSheetId="1">#REF!</definedName>
    <definedName name="_obl1829" localSheetId="1">#REF!</definedName>
    <definedName name="_obl183" localSheetId="1">#REF!</definedName>
    <definedName name="_obl1831" localSheetId="1">#REF!</definedName>
    <definedName name="_obl1832" localSheetId="1">#REF!</definedName>
    <definedName name="_obl184" localSheetId="1">#REF!</definedName>
    <definedName name="_obl185" localSheetId="1">#REF!</definedName>
    <definedName name="_obl186" localSheetId="1">#REF!</definedName>
    <definedName name="_obl187" localSheetId="1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>#REF!</definedName>
    <definedName name="HSV">#REF!</definedName>
    <definedName name="HSV0" localSheetId="1">#REF!</definedName>
    <definedName name="HSV0" localSheetId="0">#REF!</definedName>
    <definedName name="HSV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>#REF!</definedName>
    <definedName name="jzzuggt">#REF!</definedName>
    <definedName name="Last_Row" localSheetId="1">IF('BOURACÍ PRÁCE'!Values_Entered,'BOURACÍ PRÁCE'!Header_Row+'BOURACÍ PRÁCE'!Number_of_Payments,'BOURACÍ PRÁCE'!Header_Row)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MATCH(0.01,'BOURACÍ PRÁCE'!End_Bal,-1)+1</definedName>
    <definedName name="Number_of_Payments" localSheetId="0">MATCH(0.01,Rekapitulace!End_Bal,-1)+1</definedName>
    <definedName name="Number_of_Payments">MATCH(0.01,End_Bal,-1)+1</definedName>
    <definedName name="obch_sleva">#REF!</definedName>
    <definedName name="Objednatel">#REF!</definedName>
    <definedName name="_xlnm.Print_Area" localSheetId="1">'BOURACÍ PRÁCE'!$A$1:$I$332</definedName>
    <definedName name="_xlnm.Print_Area" localSheetId="0">Rekapitulace!$A$1:$C$23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DATE(YEAR('BOURACÍ PRÁCE'!Loan_Start),MONTH('BOURACÍ PRÁCE'!Loan_Start)+Payment_Number,DAY('BOURACÍ PRÁCE'!Loan_Start))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OFFSET('BOURACÍ PRÁCE'!Full_Print,0,0,'BOURACÍ PRÁCE'!Last_Row)</definedName>
    <definedName name="Print_Area_Reset" localSheetId="0">OFFSET(Rekapitulace!Full_Print,0,0,Rekapitulace!Last_Row)</definedName>
    <definedName name="Print_Area_Reset">OFFSET(Full_Print,0,0,Last_Row)</definedName>
    <definedName name="Projektant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IF('BOURACÍ PRÁCE'!Loan_Amount*'BOURACÍ PRÁCE'!Interest_Rate*'BOURACÍ PRÁCE'!Loan_Years*'BOURACÍ PRÁCE'!Loan_Start&gt;0,1,0)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5" i="10" l="1"/>
  <c r="F183" i="10"/>
  <c r="F214" i="10"/>
  <c r="F212" i="10"/>
  <c r="F211" i="10"/>
  <c r="F210" i="10"/>
  <c r="F133" i="10"/>
  <c r="F128" i="10"/>
  <c r="F127" i="10"/>
  <c r="F126" i="10"/>
  <c r="F125" i="10"/>
  <c r="F124" i="10"/>
  <c r="F98" i="10"/>
  <c r="F65" i="10"/>
  <c r="F67" i="10"/>
  <c r="F56" i="10"/>
  <c r="F54" i="10"/>
  <c r="F53" i="10"/>
  <c r="F32" i="10"/>
  <c r="F35" i="10"/>
  <c r="F12" i="10"/>
  <c r="F66" i="10" l="1"/>
  <c r="H65" i="10" s="1"/>
  <c r="F14" i="10" l="1"/>
  <c r="H14" i="10" s="1"/>
  <c r="F139" i="10" l="1"/>
  <c r="F119" i="10"/>
  <c r="F34" i="10"/>
  <c r="F197" i="10" l="1"/>
  <c r="F111" i="10"/>
  <c r="H111" i="10" s="1"/>
  <c r="F18" i="10" l="1"/>
  <c r="H18" i="10" s="1"/>
  <c r="F106" i="10" l="1"/>
  <c r="H106" i="10" s="1"/>
  <c r="F104" i="10" l="1"/>
  <c r="H104" i="10" s="1"/>
  <c r="F64" i="10" l="1"/>
  <c r="F63" i="10" s="1"/>
  <c r="H63" i="10" s="1"/>
  <c r="F136" i="10"/>
  <c r="F121" i="10" l="1"/>
  <c r="F62" i="10"/>
  <c r="H32" i="10"/>
  <c r="F30" i="10"/>
  <c r="F28" i="10" s="1"/>
  <c r="H28" i="10" s="1"/>
  <c r="F321" i="10"/>
  <c r="H321" i="10" s="1"/>
  <c r="F317" i="10"/>
  <c r="H317" i="10" s="1"/>
  <c r="F313" i="10"/>
  <c r="H313" i="10" s="1"/>
  <c r="F311" i="10"/>
  <c r="F310" i="10" s="1"/>
  <c r="H310" i="10" s="1"/>
  <c r="F309" i="10"/>
  <c r="F308" i="10" s="1"/>
  <c r="H308" i="10" s="1"/>
  <c r="F304" i="10"/>
  <c r="H304" i="10" s="1"/>
  <c r="F301" i="10"/>
  <c r="F299" i="10" s="1"/>
  <c r="H299" i="10" s="1"/>
  <c r="F298" i="10"/>
  <c r="F296" i="10" s="1"/>
  <c r="H296" i="10" s="1"/>
  <c r="F295" i="10"/>
  <c r="F293" i="10" s="1"/>
  <c r="H293" i="10" s="1"/>
  <c r="F289" i="10"/>
  <c r="H289" i="10" s="1"/>
  <c r="F287" i="10"/>
  <c r="F285" i="10" s="1"/>
  <c r="H285" i="10" s="1"/>
  <c r="F281" i="10"/>
  <c r="H281" i="10" s="1"/>
  <c r="F278" i="10"/>
  <c r="F276" i="10" s="1"/>
  <c r="H276" i="10" s="1"/>
  <c r="F275" i="10"/>
  <c r="F273" i="10" s="1"/>
  <c r="H273" i="10" s="1"/>
  <c r="F271" i="10"/>
  <c r="F269" i="10" s="1"/>
  <c r="H269" i="10" s="1"/>
  <c r="F265" i="10"/>
  <c r="H265" i="10" s="1"/>
  <c r="F261" i="10"/>
  <c r="H261" i="10" s="1"/>
  <c r="F257" i="10"/>
  <c r="H257" i="10" s="1"/>
  <c r="F253" i="10"/>
  <c r="H253" i="10" s="1"/>
  <c r="F249" i="10"/>
  <c r="H249" i="10" s="1"/>
  <c r="F246" i="10"/>
  <c r="H246" i="10" s="1"/>
  <c r="F243" i="10"/>
  <c r="H243" i="10" s="1"/>
  <c r="F242" i="10"/>
  <c r="F240" i="10" s="1"/>
  <c r="H240" i="10" s="1"/>
  <c r="F236" i="10"/>
  <c r="H236" i="10" s="1"/>
  <c r="F233" i="10"/>
  <c r="H233" i="10" s="1"/>
  <c r="F229" i="10"/>
  <c r="H229" i="10" s="1"/>
  <c r="F225" i="10"/>
  <c r="H225" i="10" s="1"/>
  <c r="F224" i="10"/>
  <c r="F222" i="10" s="1"/>
  <c r="H222" i="10" s="1"/>
  <c r="F221" i="10"/>
  <c r="F219" i="10" s="1"/>
  <c r="H219" i="10" s="1"/>
  <c r="F215" i="10"/>
  <c r="H215" i="10" s="1"/>
  <c r="F213" i="10"/>
  <c r="H213" i="10" s="1"/>
  <c r="F205" i="10"/>
  <c r="H205" i="10" s="1"/>
  <c r="H204" i="10"/>
  <c r="F196" i="10"/>
  <c r="F201" i="10" s="1"/>
  <c r="H201" i="10" s="1"/>
  <c r="F190" i="10"/>
  <c r="F189" i="10" s="1"/>
  <c r="F181" i="10"/>
  <c r="F186" i="10" s="1"/>
  <c r="H186" i="10" s="1"/>
  <c r="F174" i="10"/>
  <c r="F170" i="10"/>
  <c r="H170" i="10" s="1"/>
  <c r="F166" i="10"/>
  <c r="H166" i="10" s="1"/>
  <c r="F162" i="10"/>
  <c r="H162" i="10" s="1"/>
  <c r="F158" i="10"/>
  <c r="H158" i="10" s="1"/>
  <c r="F154" i="10"/>
  <c r="H154" i="10" s="1"/>
  <c r="F150" i="10"/>
  <c r="H150" i="10" s="1"/>
  <c r="F146" i="10"/>
  <c r="H146" i="10" s="1"/>
  <c r="F142" i="10"/>
  <c r="H142" i="10" s="1"/>
  <c r="F135" i="10"/>
  <c r="F134" i="10" s="1"/>
  <c r="H134" i="10" s="1"/>
  <c r="F131" i="10"/>
  <c r="H131" i="10" s="1"/>
  <c r="F129" i="10"/>
  <c r="F120" i="10"/>
  <c r="F118" i="10"/>
  <c r="F117" i="10"/>
  <c r="F103" i="10"/>
  <c r="F102" i="10" s="1"/>
  <c r="H102" i="10" s="1"/>
  <c r="F101" i="10"/>
  <c r="F100" i="10"/>
  <c r="F97" i="10"/>
  <c r="H97" i="10" s="1"/>
  <c r="F96" i="10"/>
  <c r="F95" i="10"/>
  <c r="F94" i="10"/>
  <c r="F92" i="10"/>
  <c r="F91" i="10" s="1"/>
  <c r="H91" i="10" s="1"/>
  <c r="F90" i="10"/>
  <c r="F89" i="10" s="1"/>
  <c r="H89" i="10" s="1"/>
  <c r="F83" i="10"/>
  <c r="H83" i="10" s="1"/>
  <c r="F77" i="10"/>
  <c r="H77" i="10" s="1"/>
  <c r="F72" i="10"/>
  <c r="F70" i="10" s="1"/>
  <c r="H70" i="10" s="1"/>
  <c r="F61" i="10"/>
  <c r="F59" i="10"/>
  <c r="F57" i="10" s="1"/>
  <c r="H57" i="10" s="1"/>
  <c r="F47" i="10"/>
  <c r="H47" i="10" s="1"/>
  <c r="F46" i="10"/>
  <c r="F45" i="10"/>
  <c r="F44" i="10"/>
  <c r="F42" i="10"/>
  <c r="F41" i="10"/>
  <c r="F40" i="10"/>
  <c r="F38" i="10"/>
  <c r="F36" i="10" s="1"/>
  <c r="H36" i="10" s="1"/>
  <c r="F26" i="10"/>
  <c r="H26" i="10" s="1"/>
  <c r="F25" i="10"/>
  <c r="F24" i="10" s="1"/>
  <c r="H24" i="10" s="1"/>
  <c r="F22" i="10"/>
  <c r="H22" i="10" s="1"/>
  <c r="F11" i="10"/>
  <c r="H11" i="10" s="1"/>
  <c r="H10" i="10" s="1"/>
  <c r="H316" i="10" l="1"/>
  <c r="F115" i="10"/>
  <c r="F99" i="10"/>
  <c r="H99" i="10" s="1"/>
  <c r="H292" i="10"/>
  <c r="C20" i="9" s="1"/>
  <c r="F51" i="10"/>
  <c r="H51" i="10" s="1"/>
  <c r="C22" i="9"/>
  <c r="H218" i="10"/>
  <c r="C15" i="9" s="1"/>
  <c r="F185" i="10"/>
  <c r="H185" i="10" s="1"/>
  <c r="F39" i="10"/>
  <c r="H39" i="10" s="1"/>
  <c r="F43" i="10"/>
  <c r="H43" i="10" s="1"/>
  <c r="F60" i="10"/>
  <c r="H60" i="10" s="1"/>
  <c r="H115" i="10"/>
  <c r="F187" i="10"/>
  <c r="H187" i="10" s="1"/>
  <c r="F198" i="10"/>
  <c r="H198" i="10" s="1"/>
  <c r="H284" i="10"/>
  <c r="C19" i="9" s="1"/>
  <c r="F137" i="10"/>
  <c r="H137" i="10" s="1"/>
  <c r="F122" i="10"/>
  <c r="H122" i="10" s="1"/>
  <c r="F209" i="10"/>
  <c r="H209" i="10" s="1"/>
  <c r="H208" i="10" s="1"/>
  <c r="F200" i="10"/>
  <c r="H200" i="10" s="1"/>
  <c r="H307" i="10"/>
  <c r="C21" i="9" s="1"/>
  <c r="F178" i="10"/>
  <c r="H178" i="10" s="1"/>
  <c r="F177" i="10"/>
  <c r="H177" i="10" s="1"/>
  <c r="F176" i="10"/>
  <c r="H239" i="10"/>
  <c r="C17" i="9" s="1"/>
  <c r="F93" i="10"/>
  <c r="H93" i="10" s="1"/>
  <c r="F179" i="10"/>
  <c r="H179" i="10" s="1"/>
  <c r="F194" i="10"/>
  <c r="H194" i="10" s="1"/>
  <c r="F192" i="10"/>
  <c r="H192" i="10" s="1"/>
  <c r="F193" i="10"/>
  <c r="H193" i="10" s="1"/>
  <c r="F191" i="10"/>
  <c r="H191" i="10" s="1"/>
  <c r="H203" i="10"/>
  <c r="C12" i="9" s="1"/>
  <c r="H228" i="10"/>
  <c r="C16" i="9" s="1"/>
  <c r="H252" i="10"/>
  <c r="C18" i="9" s="1"/>
  <c r="F184" i="10"/>
  <c r="H184" i="10" s="1"/>
  <c r="F199" i="10"/>
  <c r="H199" i="10" s="1"/>
  <c r="G196" i="10" s="1"/>
  <c r="H196" i="10" s="1"/>
  <c r="C10" i="9"/>
  <c r="H207" i="10" l="1"/>
  <c r="G181" i="10"/>
  <c r="H181" i="10" s="1"/>
  <c r="C14" i="9"/>
  <c r="C13" i="9" s="1"/>
  <c r="G189" i="10"/>
  <c r="H189" i="10" s="1"/>
  <c r="H176" i="10"/>
  <c r="G174" i="10" s="1"/>
  <c r="H174" i="10" s="1"/>
  <c r="H17" i="10" l="1"/>
  <c r="C11" i="9" s="1"/>
  <c r="C9" i="9" s="1"/>
  <c r="C23" i="9" s="1"/>
  <c r="H9" i="10" l="1"/>
  <c r="H324" i="10" s="1"/>
  <c r="H326" i="10" s="1"/>
</calcChain>
</file>

<file path=xl/sharedStrings.xml><?xml version="1.0" encoding="utf-8"?>
<sst xmlns="http://schemas.openxmlformats.org/spreadsheetml/2006/main" count="677" uniqueCount="363">
  <si>
    <t>REKAPITULACE</t>
  </si>
  <si>
    <t>Stavba:   MU - stavební úpravy v objektu PdF, Poříčí 31 - projektant</t>
  </si>
  <si>
    <t xml:space="preserve">JKSO:     801.35; 927; 928 </t>
  </si>
  <si>
    <t>Kód</t>
  </si>
  <si>
    <t>Popis</t>
  </si>
  <si>
    <r>
      <t xml:space="preserve">Cena celkem                   </t>
    </r>
    <r>
      <rPr>
        <sz val="8"/>
        <rFont val="Arial CE"/>
        <family val="2"/>
        <charset val="238"/>
      </rPr>
      <t xml:space="preserve">                                     </t>
    </r>
  </si>
  <si>
    <t>HSV</t>
  </si>
  <si>
    <t>Práce a dodávky HSV</t>
  </si>
  <si>
    <t>Úpravy povrchu, podlahy, osazení</t>
  </si>
  <si>
    <t>Ostatní konstrukce a práce-bourání</t>
  </si>
  <si>
    <t>Přesun hmot</t>
  </si>
  <si>
    <t>PSV</t>
  </si>
  <si>
    <t>Práce a dodávky PSV</t>
  </si>
  <si>
    <t>Zdravotechnika - Zařizovací předměty</t>
  </si>
  <si>
    <t>Konstrukce truhlářské</t>
  </si>
  <si>
    <t>Ostatní práce a dodávky</t>
  </si>
  <si>
    <t>D.1.1. ASŘ - BOURACÍ PRÁCE - CELKEM</t>
  </si>
  <si>
    <t>Část:   D.1.1. ASŘ - BOURACÍ PRÁCE</t>
  </si>
  <si>
    <t>P.Č.</t>
  </si>
  <si>
    <t>KCN</t>
  </si>
  <si>
    <t>Kód položky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</si>
  <si>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</si>
  <si>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</si>
  <si>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</si>
  <si>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</si>
  <si>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</si>
  <si>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</si>
  <si>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</si>
  <si>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</si>
  <si>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</si>
  <si>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</si>
  <si>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</si>
  <si>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</si>
  <si>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011</t>
  </si>
  <si>
    <t>Obalení konstrukcí a prvků fólií přilepenou lepící páskou</t>
  </si>
  <si>
    <t>m2</t>
  </si>
  <si>
    <t>CS ÚRS 2020 01</t>
  </si>
  <si>
    <t>" V ceně také odstranění ochrany. "</t>
  </si>
  <si>
    <t>9</t>
  </si>
  <si>
    <t>Ostatní konstrukce a práce - bourání</t>
  </si>
  <si>
    <t>003</t>
  </si>
  <si>
    <t>Lešení pomocné pro objekty pozemních staveb s lešeňovou podlahou v do 1,9 m zatížení do 150 kg/m2</t>
  </si>
  <si>
    <t>" V ceně náklady na dopravu, montáž, demontáž a opotřebení lešení "</t>
  </si>
  <si>
    <t>Vyčištění budov bytové a občanské výstavby při výšce podlaží do 4 m</t>
  </si>
  <si>
    <t>013</t>
  </si>
  <si>
    <t xml:space="preserve">CS ÚRS/TEO 2020 01 </t>
  </si>
  <si>
    <t>968082992 SPC</t>
  </si>
  <si>
    <t xml:space="preserve">" Dveře " </t>
  </si>
  <si>
    <t>" V položce zahrnuto vyvěšení dřevěných nebo kovových (popř. plastových) dveřních křídel, odstranění prahů, vybourání kovových / dřevěných zárubní vč, světlíkových částí a mříží. V ceně nutné přisekání ostění a nutné odstranění prvků na dveřních křídlech - samozavíračů, okopného plechu, stavěče, apod. "</t>
  </si>
  <si>
    <t>" V položce zahruto také odstranění posuvných dveří vč. odstranění veškerého příslušenství - pouzdra, kolejnic, atd. "</t>
  </si>
  <si>
    <t>968082993 SPC</t>
  </si>
  <si>
    <t>kus</t>
  </si>
  <si>
    <t>m</t>
  </si>
  <si>
    <t>Otlučení (osekání) vnitřní vápenné nebo vápenocementové omítky stropů v rozsahu do 50 %</t>
  </si>
  <si>
    <t>Otlučení (osekání) vnitřní vápenné nebo vápenocementové omítky stěn v rozsahu do 50 %</t>
  </si>
  <si>
    <t>Odsekání a odebrání obkladů stěn z vnitřních obkládaček plochy přes 1 m2</t>
  </si>
  <si>
    <t>997</t>
  </si>
  <si>
    <t>997999901 SPC</t>
  </si>
  <si>
    <t>t</t>
  </si>
  <si>
    <t>" - Odvoz suti a vybouraných hmot na skládku nebo meziskládku do 1 km se složením "</t>
  </si>
  <si>
    <t>" - Příplatek k odvozu suti a vybouraných hmot na skládku ZKD 1 km přes 1 km - uvažována skládka ve vzdálenosti do 10 km "</t>
  </si>
  <si>
    <t>" - Poplatek za uložení na skládce (skládkovné) stavebního odpadu směsného kód odpadu 17 09 04 "</t>
  </si>
  <si>
    <t>997999902 SPC</t>
  </si>
  <si>
    <t>99</t>
  </si>
  <si>
    <t>sada</t>
  </si>
  <si>
    <t>HZS</t>
  </si>
  <si>
    <t>HZS1291</t>
  </si>
  <si>
    <t>Hodinová zúčtovací sazba pomocný stavební dělník</t>
  </si>
  <si>
    <t>hod</t>
  </si>
  <si>
    <t>" Stavební práce a dodávky spojené s provedením funkčního celku HSV - výpomoce, doplňkové práce a dodávky,kompletace apod. "</t>
  </si>
  <si>
    <t>725</t>
  </si>
  <si>
    <t>721</t>
  </si>
  <si>
    <t>" Demontáž včetně výtokových armatur, baterií, sifonu, rohových ventilů, konzol, připojovacího potrubí, tvarovek, armatur a veškerého příslušenství. Cena včetně zaslepení stávajícího potrubí a zapravení povrchových úprav. "</t>
  </si>
  <si>
    <t>HZS2492</t>
  </si>
  <si>
    <t>Hodinová zúčtovací sazba pomocný dělník PSV</t>
  </si>
  <si>
    <t>" Stavební práce a dodávky spojené s provedením funkčního celku 725 "</t>
  </si>
  <si>
    <t xml:space="preserve">" Ostatní náklady na demontáž, odstranění apod. mj.s vazbou na stávající okolní konstrukce " </t>
  </si>
  <si>
    <t>766825901 SPC</t>
  </si>
  <si>
    <t>CS ÚRS/TEO 2020 01</t>
  </si>
  <si>
    <t>" V ceně také přesun a likvidace suti "</t>
  </si>
  <si>
    <t>" Stavební práce a dodávky spojené s provedením funkčního celku 766 "</t>
  </si>
  <si>
    <t>790999101 SPC</t>
  </si>
  <si>
    <t>Odstranění vnitřního vybavení a technologie výše nespecifikovaného - Specifikace dle PD</t>
  </si>
  <si>
    <t>" Stavební práce a dodávky spojené s provedením funkčního celku 790 "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</si>
  <si>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</si>
  <si>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</si>
  <si>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</si>
  <si>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</si>
  <si>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</si>
  <si>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</si>
  <si>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</si>
  <si>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" Vyčištění místností po bouracích pracích - 1 PP - 5. NP "</t>
  </si>
  <si>
    <t>Bourání příček z cihel pálených na MVC tl do 100 mm</t>
  </si>
  <si>
    <t>m3</t>
  </si>
  <si>
    <t>Bourání podkladů pod dlažby nebo mazanin betonových nebo z litého asfaltu tl do 100 mm pl přes 4 m2</t>
  </si>
  <si>
    <t>Vysekání výklenků ve zdivu cihelném na MV nebo MVC pl přes 0,25 m2</t>
  </si>
  <si>
    <t>Vysekání rýh ve zdivu cihelném hl do 70 mm š do 70 mm</t>
  </si>
  <si>
    <t>Vysekání rýh ve zdivu cihelném pro vtahování nosníků hl do 150 mm v do 150 mm</t>
  </si>
  <si>
    <t>Vybourání kanalizačních rámů včetně poklopů nebo mříží pl do 0,6 m2</t>
  </si>
  <si>
    <t>Náklady spojené s odvozem a uložením suti - směsný stavební odpad (ŽB, PB, kámen, keramika, PVC a ostatní...)</t>
  </si>
  <si>
    <t>997999903 SPC</t>
  </si>
  <si>
    <t>Náklady spojené s odvozem a uložením suti - kov</t>
  </si>
  <si>
    <t>" - Poplatek za uložení na skládce (skládkovné) kovového odpadu "</t>
  </si>
  <si>
    <t>725330820 RTO</t>
  </si>
  <si>
    <t>Demontáž výlevky - Specifikace dle PD</t>
  </si>
  <si>
    <t xml:space="preserve">CS ÚRS 2020 01 </t>
  </si>
  <si>
    <t>" Včetně naložení, svislého a vodorovného přesunu suti, odvoz stavební suti.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</si>
  <si>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945412901 SPC</t>
  </si>
  <si>
    <t>" V ceně pronájem plošiny / lešení, příslušenství pro lešení (ochranná síť, stříška, …) vč. pronájmu, a další případné práce a materiál. "</t>
  </si>
  <si>
    <t>" POZN: Volba vzhledem k umístění otvorů a přístupnosti. "</t>
  </si>
  <si>
    <t xml:space="preserve">" Teleskopická plošina / lešení pro úpravu otvorů pro vybourání prostupů pro VZT potrubí a dalších prací na fasádě. " </t>
  </si>
  <si>
    <t>005</t>
  </si>
  <si>
    <t>Teleskopická hydraulická montážní plošina výška zdvihu do 21 m / lešení vč. pronájmů a příslušenství</t>
  </si>
  <si>
    <t>Objekt:   01 - Rekonstrukce sportovišť</t>
  </si>
  <si>
    <t>Izolace proti vodě, vlhkosti a plynům</t>
  </si>
  <si>
    <t>Izolace tepelné</t>
  </si>
  <si>
    <t>Konstrukce tesařské</t>
  </si>
  <si>
    <t>Konstrukce zámečnické</t>
  </si>
  <si>
    <t>Podlahy skládané</t>
  </si>
  <si>
    <t>Podlahy povlakové</t>
  </si>
  <si>
    <t>Montáž pojízdných věží trubkových/dílcových š do 1,6 m dl do 3,2 m v do 6,6 m</t>
  </si>
  <si>
    <t>" Montáž věžového lešení pro provedení bouracích prací v tělocvičně " 1</t>
  </si>
  <si>
    <t>Příplatek k pojízdným věžím š do 1,6 m dl do 3,2 m v do 6,6 m za první a ZKD den použití</t>
  </si>
  <si>
    <t>" Příplatek za každý den použití - odhad 20 dní " (20)*1,0</t>
  </si>
  <si>
    <t>Demontáž pojízdných věží trubkových/dílcových š do 1,6 m dl do 3,2 m v do 6,6 m</t>
  </si>
  <si>
    <t>" Demontáž věžového lešení pro provedení bouracích prací v tělocvičně " 1</t>
  </si>
  <si>
    <t>" Pomocné lešení pro objekty při bouracích pracích - 1 PP "</t>
  </si>
  <si>
    <t>Vyčištění budov bytové a občanské výstavby při výšce podlaží přes 4 m</t>
  </si>
  <si>
    <t>" Vyčištění místností po bouracích pracích - 1 PP "</t>
  </si>
  <si>
    <t>" Vyčištění místnost - 1. PP - místnosti -1006 " 210,7</t>
  </si>
  <si>
    <t>" Bourání příček z CP - 1. PP - tl. 100 mm " 1,6*2,3-1,55*2,02</t>
  </si>
  <si>
    <t>" Bourání příček z CP - 1. PP - tl. 100 mm " 1,8*2,3-1,75*2,02</t>
  </si>
  <si>
    <t>Vybourání válcovaných nosníků ze zdiva cihelného dl do 4 m hmotnosti 20 kg/m</t>
  </si>
  <si>
    <t>" Odstranění stávajícího nosníku - I č. 160 - nad dveřmi v příčce mezi místnostmi -1006 a -1005 " (2,0)*0,0179</t>
  </si>
  <si>
    <t>" Odstranění stávajícího nosníku nad dveřmi v příčce mezi místnostmi -1006 a -1049 - odhad I č. 120 " (1,8)*0,0111</t>
  </si>
  <si>
    <t>" Odstranění stávajícího nosníku - I č. 160 - nad dveřmi v příčce mezi místnostmi -1006 a -1052 " (1,8)*0,0179</t>
  </si>
  <si>
    <t>964073901 SPC</t>
  </si>
  <si>
    <t>" V ceně také případný odvoz a likvidace suti "</t>
  </si>
  <si>
    <t>Bourání podkladů pod dlažby nebo mazanin betonových nebo z litého asfaltu tl přes 100 mm pl přes 4 m2</t>
  </si>
  <si>
    <t xml:space="preserve">" Odstranění betonové mazaniny po obvodě tělocvičny. Tl. 210 mm. " </t>
  </si>
  <si>
    <t>" 1. PP - místnost -1006 " (35,6)*0,21</t>
  </si>
  <si>
    <t>Bourání podlah z dlaždic keramických nebo xylolitových tl do 10 mm plochy přes 1 m2</t>
  </si>
  <si>
    <t>" Bourání nášlapné vrstvy z keramické dlažby v 1. PP - místnost -1044b " 5,62</t>
  </si>
  <si>
    <t>Vybourání kovových / dřevěných / plastových dveřních zárubnÍ a rámů vč. křídel, vybourání posuvných dveří vč. pouzdra, vybourání vrat - Specifikace dle PD</t>
  </si>
  <si>
    <t>" Vybourání dveří v 1. PP " (1,55*2,02)*2+(1,75*2,02)*1</t>
  </si>
  <si>
    <t>Odstranění kovových / dřevěných / plastových dveřních křídel - Specifikace dle PD</t>
  </si>
  <si>
    <t xml:space="preserve">" Dveře plochy do 2 m2 " </t>
  </si>
  <si>
    <t xml:space="preserve">" Odstranění dveří v 1. PP - 800×1970 mm - 1 ks; 900×1970 mm - 1 ks " </t>
  </si>
  <si>
    <t>" V položce zahrnuto vyvěšení dřevěných nebo kovových (popř. plastových) dveřních křídel. V ceně nutné odstranění prvků na dveřních křídlech - samozavíračů, okopného plechu, stavěče, apod. "</t>
  </si>
  <si>
    <t>968082994 SPC</t>
  </si>
  <si>
    <t xml:space="preserve">" Dveře plochy nad 2 m2 " </t>
  </si>
  <si>
    <t xml:space="preserve">" Odstranění dveří v 1. PP - 1800×1970 mm - 1 ks " </t>
  </si>
  <si>
    <t>Vybourání otvorů ve zdivu cihelném pl do 1 m2 na MVC nebo MV tl do 600 mm</t>
  </si>
  <si>
    <t>" Vybourání / rozšíření stávajícího otvoru po odstranění VZT prvků po provedení nové VZT jednotky " (0,88*0,45*0,6)*3</t>
  </si>
  <si>
    <t>" Vysekání niky pro ozvučnou sestavu - 0,65×0,65×0,45 m " (0,65*0,65*0,45)</t>
  </si>
  <si>
    <t>Vysekání kapes ve zdivu cihelném na MV nebo MVC pl do 0,10 m2 hl do 150 mm</t>
  </si>
  <si>
    <t>" Vysekání kapes pro případné vybourání nosníku nad dveřmi mezi místnosti -1006 a -1005 " 2,0*1</t>
  </si>
  <si>
    <t>" Vysekání kapes pro případné vybourání nosníku nad dveřmi mezi místnosti -1006 a -1049 " 2,0*1</t>
  </si>
  <si>
    <t>" Vysekání kapes pro případné vybourání nosníku nad dveřmi mezi místnosti -1006 a -1052 " 2,0*1</t>
  </si>
  <si>
    <t>" Vysekání rýh pro uložení překladů Ič. 140 pro rozšiřující otvory vč. uložení. " ((1,3+(0,05*2))*4)*3</t>
  </si>
  <si>
    <t>" Vysekání rýh pro uložení překladů I č. 100 pro niku vč. uložení. " ((1,0+(0,05*2))*3)*1</t>
  </si>
  <si>
    <t>Podchycení nadzákladového zdiva tl do 600 mm dřevěnou výztuhou v do 3 m dl podchycení do 3 m</t>
  </si>
  <si>
    <t>" Podchycení zdiva rozšiřovaných otvorů před osazením překladů " (0,88)*3</t>
  </si>
  <si>
    <t>" Otlučení omítek stropů - 1. PP "</t>
  </si>
  <si>
    <t>" Místnost -1005 " 35,66</t>
  </si>
  <si>
    <t>" Místnost -1005a " 38,43</t>
  </si>
  <si>
    <t>" Místnost -1044b " 5,62</t>
  </si>
  <si>
    <t>" Otlučení omítek stěn - 1. PP "</t>
  </si>
  <si>
    <t>" Odečet za okna v místnostech " -(3,6*5,07)*3</t>
  </si>
  <si>
    <t>Otlučení (osekání) vnitřní vápenné nebo vápenocementové omítky stěn v rozsahu do 100 %</t>
  </si>
  <si>
    <t>" Otlučení omítek stěn v 1. PP do výšky 2,3 m "</t>
  </si>
  <si>
    <t>" Odstranění keramického obkladu - 1. PP " 1,05*1,75+8,8*1,5</t>
  </si>
  <si>
    <t>988</t>
  </si>
  <si>
    <t>98899901 SPC</t>
  </si>
  <si>
    <t>Vystěhování místností před započetím rekonstrukce včetně opětovného nastěhování - Specifikace dle PD</t>
  </si>
  <si>
    <t>" Vyklizení veškerého vybavení rekonstruovaných místností - skříní, stolů, polic, regálů, židlí, křesel, tělecvičného a sportovního vybavení (míčů, beden, žíněnek, trampolín, přeskakovacích prvků, kol, lyží, apod.) a ostatního vybavení nářaďovny, skladu a úklidové komory vč. příslušenství a případného odmontování. V ceně také uložení na požadovanou meziskládku a zpětné nastěhování vč. smontování po provedení stavebních prací. "</t>
  </si>
  <si>
    <t>" V ceně také případný požadovaný kotvící materiál, přesun hmot. "</t>
  </si>
  <si>
    <t>989</t>
  </si>
  <si>
    <t>989999101 SPC</t>
  </si>
  <si>
    <t>Demontáž / odstranění stávajícího vybavení tělocvičny - žebřiny - Specifikace dle PD</t>
  </si>
  <si>
    <t>" Odstranění stávajících žebřin " 3</t>
  </si>
  <si>
    <t xml:space="preserve">" V ceně demontáž stávajících žebřin vč. kotevních prvků a veškerího příslušenství.  " </t>
  </si>
  <si>
    <t>989999102 SPC</t>
  </si>
  <si>
    <t>Demontáž / odstranění stávajícího vybavení tělocvičny - kunstrukce pro gymnastiku - hrazdu - Specifikace dle PD</t>
  </si>
  <si>
    <t>" Odstranění stávající konstrukce pro gymnastiku - hrazdu " 1</t>
  </si>
  <si>
    <t>" V ceně demontáž stávající konstrukce hrazdy - sloupů, tyčí (4 ks), úchytové konzoly, závěsných prvků (táhel), apod. - vč. kotvících prvků a veškerého dalšího příslušenství. "</t>
  </si>
  <si>
    <t>989999103 SPC</t>
  </si>
  <si>
    <t>Demontáž / odstranění stávajícího vybavení tělocvičny - konstrukce pro šplh + lana - Specifikace dle PD</t>
  </si>
  <si>
    <t>" Odstranění stávající konstrukce pro šplh na laně vč. lan " 1</t>
  </si>
  <si>
    <t>" V ceně demontáž stávající konstrukce pro šplh na laně - úchytové (vodící) rámové konzoly, závěsných prvků (táhel) rozpěr, lan (3 ks), apod. - vč. kotvících prvků a veškerého dalšího příslušenství. "</t>
  </si>
  <si>
    <t>989999104 SPC</t>
  </si>
  <si>
    <t>Demontáž / odstranění stávajícího vybavení tělocvičny - konstrukce pro šplh + tyče - Specifikace dle PD</t>
  </si>
  <si>
    <t>" Odstranění stávající konstrukce pro šplh na tyči vč. tyčí " 1</t>
  </si>
  <si>
    <t>" V ceně demontáž stávající konstrukce pro šplh na tyči - úchytové (vodící) rámové konzoly, závěsných prvků (táhel) rozpěr, tyčí, apod. - vč. kotvících prvků a veškerého dalšího příslušenství. "</t>
  </si>
  <si>
    <t>989999105 SPC</t>
  </si>
  <si>
    <t>Demontáž / odstranění stávajícího vybavení tělocvičny - basketbalový koš - Specifikace dle PD</t>
  </si>
  <si>
    <t>" Odstranění stávajících konstrukcí basketbalových košů " 2</t>
  </si>
  <si>
    <t>" V ceně demontáž stávající konstrukce basketbalového koše - koše vč sítě, odrazové desky, ocelové kotevní konstrukce, závěsných prvků (táhel) apod . - vč. kotvících prvků a veškerého dalšího příslušenství. "</t>
  </si>
  <si>
    <t>989999106 SPC</t>
  </si>
  <si>
    <t>Demontáž / odstranění stávajícího vybavení tělocvičny - kurhy - Specifikace dle PD</t>
  </si>
  <si>
    <t>" Odstranění stávající konstrukce kruhů vč. kruhů " 1</t>
  </si>
  <si>
    <t>" V ceně demontáž stávající konstrukce kruhů - kruhů vč. cívky, ocelové kotevní konstrukce, závěsných prvků (táhel) apod . - vč. kotvících prvků a veškerého dalšího příslušenství. "</t>
  </si>
  <si>
    <t>989999107 SPC</t>
  </si>
  <si>
    <t>Demontáž / odstranění stávajícího vybavení tělocvičny - ocelová konstrukce na stěně - Specifikace dle PD</t>
  </si>
  <si>
    <t>" Odstranění stávající ocelové konstrukce na stěně  pro basketbalový koše " 2</t>
  </si>
  <si>
    <t xml:space="preserve">" V ceně demontáž stávajících ocelové konstrukce pro případné uchycení basketbalového koše s deskou vč. kotevních prvků a veškerího příslušenství vč. likvidace. " </t>
  </si>
  <si>
    <t>989999108 SPC</t>
  </si>
  <si>
    <t>Demontáž / odstranění stávajícího vybavení tělocvičny - ocelový sloup - Specifikace dle PD</t>
  </si>
  <si>
    <t>" Odstranění stávajících ocelových sloupů pro natažení sítě "</t>
  </si>
  <si>
    <t xml:space="preserve">" V ceně demontáž stávajících sloupů pro uchycení sítě vč. kotevních prvků a veškerího příslušenství vč. likvidace. " </t>
  </si>
  <si>
    <t>" - Vnitrostaveništní doprava suti a vybouraných hmot pro budovy v do 6 m ručně. V ceně svislé a vodorovné přesunutí sutě vč. naložení s urovnáním. "</t>
  </si>
  <si>
    <t>Náklady spojené s odvozem a uložením suti - izolace (polystyren, asfalt, živice, ...)</t>
  </si>
  <si>
    <t>" - Poplatek za uložení na skládce (skládkovné) stavebního odpadu izolací kód odpadu 17 06 04 "</t>
  </si>
  <si>
    <t>Náklady spojené s odvozem a uložením suti - dřevo, výrobky na bázi dřeva</t>
  </si>
  <si>
    <t>" - Poplatek za uložení na skládce (skládkovné) stavebního odpadu dřevěného kód odpadu 17 02 01 "</t>
  </si>
  <si>
    <t>997999904 SPC</t>
  </si>
  <si>
    <t>Přesun hmot ruční pro budovy v do 6 m</t>
  </si>
  <si>
    <t>711</t>
  </si>
  <si>
    <t>Odstranění izolace proti zemní vlhkosti vodorovné</t>
  </si>
  <si>
    <t>Odstranění izolace proti zemní vlhkosti svislé</t>
  </si>
  <si>
    <t>" Stavební práce a dodávky spojené s provedením funkčního celku 711 "</t>
  </si>
  <si>
    <t>713</t>
  </si>
  <si>
    <t>Odstranění tepelné izolace podlah lepené z polystyrenu nasáklého vodou tl do 100 mm</t>
  </si>
  <si>
    <t xml:space="preserve">" Odstranění TI podlahy z EPS na HI základové desky v tělocvičně  " </t>
  </si>
  <si>
    <t>" Odstranění TI z EPS - 1. PP - místnost -1006 " 175,1</t>
  </si>
  <si>
    <t>Odstranění tepelné izolace stěn lepené z vláknitých tl přes 100 mm</t>
  </si>
  <si>
    <t xml:space="preserve">" Odstranění TI Lignopor po obvodě tělocvičny - v = 0,5 m. " </t>
  </si>
  <si>
    <t>" Odstranění TI Lignopor - 1. PP - místnost -1006 " 41,2*0,5-1,25+0,95</t>
  </si>
  <si>
    <t>" Stavební práce a dodávky spojené s provedením funkčního celku 713 "</t>
  </si>
  <si>
    <t>725310823 RTO</t>
  </si>
  <si>
    <t>Demontáž dřezu / umyvadla nerezového  - Specifikace dle PD</t>
  </si>
  <si>
    <t>" Demontáž dřezu / umyvadla ze skříně - z kuchyňské linky "</t>
  </si>
  <si>
    <t>" Demontáž dřezu / umyvadla - m. -1005a " 1</t>
  </si>
  <si>
    <t>" Demontáž výlevky - m. -1044b " 1</t>
  </si>
  <si>
    <t>" Demontáž včetně mříže, nádržky, výtokových armatur, rohových ventilů, konzol, připojovacího potrubí, tvarovek, armatur a veškerého příslušenství. Cena včetně zaslepení stávajícího potrubí a zapravení povrchových úprav. "</t>
  </si>
  <si>
    <t>Demontáž podlah bez polštářů z prken tloušťky do 32 mm</t>
  </si>
  <si>
    <t>" Odstranění prken pod vlysmi. "</t>
  </si>
  <si>
    <t>" Odstranění prken skladby podlahy - 1. PP - místnost -1006 " 210,7</t>
  </si>
  <si>
    <t>Demontáž kce podkladového roštu</t>
  </si>
  <si>
    <t>" Demontáž podlahové roštu z fošen 2× 120/40 mm "</t>
  </si>
  <si>
    <t xml:space="preserve">" Odstranění podlahového roštu - 1. PP - místnost -1006 " </t>
  </si>
  <si>
    <t>762512811 RTO</t>
  </si>
  <si>
    <t>Demontáž podkladových fošen</t>
  </si>
  <si>
    <t>" Demontáž podkladových fošen podlahy dl. 200 mm. "</t>
  </si>
  <si>
    <t xml:space="preserve">" Odstranění podkladových fošen roštu - 1. PP - místnost -1006 " </t>
  </si>
  <si>
    <t>" Stavební práce a dodávky spojené s provedením funkčního celku 762 "</t>
  </si>
  <si>
    <t>Odstranění nábytku a vybavení z místnosti -1005a - Specifikace dle PD</t>
  </si>
  <si>
    <t>" Odstranění nábytku a vybavení místnosti -1005a - odstranění stávajících regálů, skříní, konzol, stolů, židlí, lednic, a dalšího příslušenství.. "</t>
  </si>
  <si>
    <t>" V ceně také přesun a likvidace suti. "</t>
  </si>
  <si>
    <t>766825902 SPC</t>
  </si>
  <si>
    <t>Odstranění nábytku a vybavení z místnosti -1044b - Specifikace dle PD</t>
  </si>
  <si>
    <t>" Odstranění nábytku a vybavení místnosti -1044b - odstranění stávajícího stolu a dalšího příslušenství.. "</t>
  </si>
  <si>
    <t>766825903 SPC</t>
  </si>
  <si>
    <t>Odstranění nábytku a vybavení z místnosti -1011 - Specifikace dle PD</t>
  </si>
  <si>
    <t xml:space="preserve">" Odstranění nábytku a vybavení místnosti -1011 - odstranění stávajících sedadel vč. příslušenství. </t>
  </si>
  <si>
    <t>766825904 SPC</t>
  </si>
  <si>
    <t>Odstranění nábytku a vybavení z místnosti -1052 - Specifikace dle PD</t>
  </si>
  <si>
    <t xml:space="preserve">" Odstranění nábytku a vybavení místnosti -1052 - odstranění stávajících skříníí vč. příslušenství. </t>
  </si>
  <si>
    <t>766</t>
  </si>
  <si>
    <t>Demontáž truhlářského obložení stěn z palubek</t>
  </si>
  <si>
    <t>" Odstranění obložení stěn v 1. PP "</t>
  </si>
  <si>
    <t>" 1. PP - tělocvična " 54,55*2,05-1,9*2,05*7</t>
  </si>
  <si>
    <t>" V položce také obsažena demontáž horního a bočního lištování (rámování) obkladu. "</t>
  </si>
  <si>
    <t>Demontáž truhlářského obložení stěn podkladových roštů</t>
  </si>
  <si>
    <t>" Odstranění podkladového roštu pod palubkami - 1. PP "</t>
  </si>
  <si>
    <t>766999901 SPC</t>
  </si>
  <si>
    <t>Demontáž stávajících ochranných mříží / panelů otopných těles - Specifikace dle PD</t>
  </si>
  <si>
    <t>" Odstranění stávajících ochranných dřevěných laťových mříží / panelů před otopnými tělesy - 1. PP "</t>
  </si>
  <si>
    <t>" 1. PP - tělocvična " 1,9*2,05*7</t>
  </si>
  <si>
    <t>767</t>
  </si>
  <si>
    <t>Demontáž mříží pevných nebo otevíravých</t>
  </si>
  <si>
    <t>" Odstranění pletivové výplně ochrany oken - 1. PP "</t>
  </si>
  <si>
    <t>" 1. PP - tělocvična " (1,7+2,1*2)*3</t>
  </si>
  <si>
    <t>" V položce také obsažena demontáž úchytů / jeji odvaření, upálení. "</t>
  </si>
  <si>
    <t>" Stavební práce a dodávky spojené s provedením funkčního celku 767 "</t>
  </si>
  <si>
    <t>775</t>
  </si>
  <si>
    <t>Demontáž podlah vlysových lepených s lištami lepenými</t>
  </si>
  <si>
    <t>" Odstranění nášlapné vrstvy z vlysů (parket) vč. okrajových lišt. "</t>
  </si>
  <si>
    <t>" 1. PP - místnosti -1005 " 35,66</t>
  </si>
  <si>
    <t>Demontáž podlah vlysových přibíjených s lištami přibíjenými</t>
  </si>
  <si>
    <t>" 1. PP - místnosti -1006 " 210,7</t>
  </si>
  <si>
    <t>775511901 SPC</t>
  </si>
  <si>
    <t xml:space="preserve">Odstranění asfaltového tmele z podkladní vrstvy po demontáží vlysové podlahy - Specifikace dle PD </t>
  </si>
  <si>
    <t>" Odstranění podkladní vrstvy pod bouranými vlysy (parketami) z asfaltového tmele.. "</t>
  </si>
  <si>
    <t xml:space="preserve">" Stavební práce a dodávky spojené s provedením funkčního celku 775 " </t>
  </si>
  <si>
    <t>Demontáž lepených povlakových podlah s podložkou ručně</t>
  </si>
  <si>
    <t>" Odstranění nášlapné vrstvy z vinylu - 1. PP - z místnost -1005a " 38,43</t>
  </si>
  <si>
    <t>Odstranění soklíků a lišt pryžových nebo plastových</t>
  </si>
  <si>
    <t>" Demontáž soklové lišty u podlah z vinylu - 1. PP - z místnost -1005a " 26,7</t>
  </si>
  <si>
    <t>" V ceně také odstranění výplně z kobercových lišt "</t>
  </si>
  <si>
    <t>" Stavební práce a dodávky spojené s provedením funkčního celku 776 "</t>
  </si>
  <si>
    <t>" Odstranění technologického zařízení (ohřívačů vody apod.), spotřebičů, nábytkových souprav, vybavení linek (dávkovačů, zrcadel, …) odpadkových košů, a dalších věcí výše jednotlivě neuvedených určených pro odstranění. "</t>
  </si>
  <si>
    <t>01 - D.1.1. ASŘ - BOURACÍ PRÁCE</t>
  </si>
  <si>
    <t>" Pomocné lešení - 1. PP - místnosti -1005, -1005a, -1044b, -1052 " 35,66+38,43+5,62+41,31</t>
  </si>
  <si>
    <t>" Bourání nášlapné vrstvy z keramické dlažby v 1. PP - místnost -1052 " 41,31</t>
  </si>
  <si>
    <t>" Místnost -1052 " 41,31</t>
  </si>
  <si>
    <t>Odsekání soklíků rovných</t>
  </si>
  <si>
    <t>" Odstranění poklopu vč. rámu - místnost 1052 " 3</t>
  </si>
  <si>
    <t>977151901 SPC</t>
  </si>
  <si>
    <t>Vybourání otvorů pro potrubí odvodu kondenzátu od VZT jednotek - Specifikace důe PD</t>
  </si>
  <si>
    <t>" Vybourání otvorů pro potrubí odvodu kondenzátu VZT - vybourání / vrty. "</t>
  </si>
  <si>
    <t>977151999 SPC</t>
  </si>
  <si>
    <t>Vybourání otvorů pro vedení profesí - Specifikace důe PD</t>
  </si>
  <si>
    <t>" Potrubí přes zeď tl. 600 mm " 3</t>
  </si>
  <si>
    <t>" V ceně odvoz suti, přesun hmot, zapravení otvorů, doplnění, úprava ploch a další nutné práce související s vytvořením a úpravou otvorů . "</t>
  </si>
  <si>
    <t>" Vybourání otvorů neuvedených pro vedení profesí - vybourání / vrty. "</t>
  </si>
  <si>
    <t>" Likvidace vybouraného materiálu - překlady, rošty " 0,113+0,135+0,354</t>
  </si>
  <si>
    <t>" Likvidace vybouraného materiálu - vlysy, obklady, rošty, … " 3,833+1,605+4,052</t>
  </si>
  <si>
    <t>" Likvidace vybouraného materiálu - tepelné izolace. " 0,117</t>
  </si>
  <si>
    <t>43a</t>
  </si>
  <si>
    <t>43b</t>
  </si>
  <si>
    <t>43c</t>
  </si>
  <si>
    <t>43d</t>
  </si>
  <si>
    <t>44a</t>
  </si>
  <si>
    <t>44b</t>
  </si>
  <si>
    <t>44c</t>
  </si>
  <si>
    <t>44d</t>
  </si>
  <si>
    <t>" Vyčištění místností - 1. PP - místnosti -1005, -1005a, -1044b, -1052 " 35,66+38,43+5,62+41,31+7,23</t>
  </si>
  <si>
    <t>" Místnost -1006 strop vč. spodku trámů + svislé částí trámů " 210,7+138,6+7,23</t>
  </si>
  <si>
    <t>" Odstranění keramického obkladu - 1. PP " (1,0+1,1)*2,0</t>
  </si>
  <si>
    <t>" Vyklizení mísností v 1. PP - -1005, -1005a, -1044b, -1052 " 35,66+38,43+5,62+41,31+7,23</t>
  </si>
  <si>
    <t>014</t>
  </si>
  <si>
    <t>Ochrana konstrukcí nebo samostatných prvků obalením geotextilií</t>
  </si>
  <si>
    <t>Demontáž stávajících difúzních lišt po obvodě - Specifikace dle PD</t>
  </si>
  <si>
    <t>965081901 SPC</t>
  </si>
  <si>
    <t>" Odstranění stávajících difúzních lišt - místnost -1052 "35,6-0,9*6-1,45-1,2</t>
  </si>
  <si>
    <t>45a</t>
  </si>
  <si>
    <t>45b</t>
  </si>
  <si>
    <t>45c</t>
  </si>
  <si>
    <t>45d</t>
  </si>
  <si>
    <t>" V ceně odstranění lišt, kotvících prvků, případné částečné zakrytí, zapravení zdiva před pokládkou nových lišt, a další veškeré nutné práce. V ceně také odvoz a likvidace suti. "</t>
  </si>
  <si>
    <t>34</t>
  </si>
  <si>
    <t>46a</t>
  </si>
  <si>
    <t>46b</t>
  </si>
  <si>
    <t>46c</t>
  </si>
  <si>
    <t>46d</t>
  </si>
  <si>
    <t>" Ochrana oken a dveří před poškozením - množství 250 m2 " 250</t>
  </si>
  <si>
    <t>" Vyčištění navazujících ploch a místností " 95,8</t>
  </si>
  <si>
    <t>Odstranění stávajících překladů nad rozšiřujícími otvory pro VZT vč. dočasného zajištění stávajících konstrukcí  - Specifikace dle PD</t>
  </si>
  <si>
    <t xml:space="preserve">" Odstranění maltového (cementového) lože pod bouranou keramickou dlažbou vč. případné mazaniny. Tl. 100 mm. " </t>
  </si>
  <si>
    <t>" Odstranění betonové mazaniny ve skladbě podlahy v tělocvičně tl. 100 mm "</t>
  </si>
  <si>
    <t>" 1. PP - místnost -1044b " (5,62)*0,1</t>
  </si>
  <si>
    <t>" 1. PP - místnost -1052 " (41,31)*0,1</t>
  </si>
  <si>
    <t>" 1. PP - místnost -1006 " (175,1)*0,1</t>
  </si>
  <si>
    <t>" Odstranění případných stávajících překladů nad otvory rozšiřujícími otvory po vybourání VZT po rozšíření otvorů 
V ceně také dočasné zajištění stávajících konstrukcí, případné podepření, apod. vč. demontáže po provedení nových překladů. "</t>
  </si>
  <si>
    <t>" Odstranění stávajících difúzních lišt - ostatní dotčené místnosti " 60+26,55+26,7+9,6+11,4</t>
  </si>
  <si>
    <t>" Vysekání drážek a rýh ve zdivu pro vedení potrubí kanalizace - š. 60 mm, hl. 60 mm " 12,4</t>
  </si>
  <si>
    <t>" Místnost -1005 " (62,38)*1,3</t>
  </si>
  <si>
    <t>" Místnost -1005a " (69,44)*1,3</t>
  </si>
  <si>
    <t>" Místnost -1006 zbylá část od v 2,3 m " (287,22+30,35)*1,3</t>
  </si>
  <si>
    <t>" Místnost -1044b " (28,66)*1,3</t>
  </si>
  <si>
    <t>" Místnost -1052 " (83,83)*1,3</t>
  </si>
  <si>
    <t>" Otlučení omítek stěn v 1. PP do výšky 2,3 m nad podlahou - m. -1006 " ((11,0*2+19,0*2)*2,3-(1,8*2,3+1,6*2,3+1,6*2,1))*1,3</t>
  </si>
  <si>
    <t>" Odstranění lepenky mezi prkny a betonovou mazaninou po obvodě tělocvičny " (35,6)*1,5</t>
  </si>
  <si>
    <t>" Odstranění lepenky mezi betonovou mazaninou a tepelnou izolací z EPS " (175,1)*1,5</t>
  </si>
  <si>
    <t>" Odstranění lepenky mezi dřevěnými prvky a betonovou mazaninou  Odhadované množství 3 m2. " (3,0)*1,5</t>
  </si>
  <si>
    <t>" Odstranění svislé hydroizolace mezi mazaninou pod roštem a po obvodě - v = 0,052 m " ((17,8*2+9,8*2)*0,052)*1,5</t>
  </si>
  <si>
    <t>" Likvidace vybouraného materiálu - hydroizolace. " 1,302</t>
  </si>
  <si>
    <t>" Likvidace vybouraného materiálu " 114,211-(0,117+1,302+3,833+1,605+4,052+0,113+0,135+0,354)</t>
  </si>
  <si>
    <t>" Odstranění soklu - místnost -1052 " 35,6-0,9*6-1,45-1,2</t>
  </si>
  <si>
    <t>" POZN: Otlučení omítek v místnosti -1052 v. 100 mm uvažováno v této položce. "</t>
  </si>
  <si>
    <t>" Součástí ceny také demontáž zámkových vložek dveří vč. předání investorovi. "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</si>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</sst>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Kč&quot;;[Red]\-#,##0.00\ &quot;Kč&quot;"/>
    <numFmt numFmtId="164" formatCode="####;\-####"/>
    <numFmt numFmtId="165" formatCode="#,##0;\-#,##0"/>
    <numFmt numFmtId="166" formatCode="#,##0.00;\-#,##0.00"/>
    <numFmt numFmtId="167" formatCode="#,##0.000;\-#,##0.000"/>
    <numFmt numFmtId="168" formatCode="#,##0.00_ ;\-#,##0.00\ "/>
    <numFmt numFmtId="169" formatCode="#,##0_ ;\-#,##0\ "/>
  </numFmts>
  <fonts count="5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MS Sans Serif"/>
      <charset val="1"/>
    </font>
    <font>
      <sz val="8"/>
      <name val="MS Sans Serif"/>
      <family val="2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0"/>
      <color rgb="FFFF0000"/>
      <name val="MS Sans Serif"/>
      <family val="2"/>
      <charset val="238"/>
    </font>
    <font>
      <b/>
      <sz val="12"/>
      <color rgb="FFFF0000"/>
      <name val="MS Sans Serif"/>
      <family val="2"/>
      <charset val="238"/>
    </font>
    <font>
      <b/>
      <sz val="8"/>
      <color rgb="FFFF0000"/>
      <name val="MS Sans Serif"/>
      <family val="2"/>
    </font>
    <font>
      <sz val="8"/>
      <name val="Arial CYR"/>
      <charset val="238"/>
    </font>
    <font>
      <u/>
      <sz val="8"/>
      <color theme="10"/>
      <name val="MS Sans Serif"/>
      <family val="2"/>
    </font>
    <font>
      <sz val="8"/>
      <color indexed="12"/>
      <name val="Arial CE"/>
      <family val="2"/>
      <charset val="238"/>
    </font>
    <font>
      <b/>
      <sz val="11"/>
      <color rgb="FFFF0000"/>
      <name val="Trebuchet MS"/>
      <family val="2"/>
      <charset val="238"/>
    </font>
    <font>
      <b/>
      <sz val="8.5"/>
      <color rgb="FFFF0000"/>
      <name val="MS Sans Serif"/>
      <family val="2"/>
      <charset val="238"/>
    </font>
    <font>
      <sz val="10"/>
      <name val="Arial CE"/>
      <family val="2"/>
      <charset val="238"/>
    </font>
    <font>
      <sz val="8"/>
      <color rgb="FF0000FF"/>
      <name val="Arial CE"/>
      <family val="2"/>
      <charset val="238"/>
    </font>
    <font>
      <b/>
      <sz val="10"/>
      <color rgb="FFFF0000"/>
      <name val="MS Sans Serif"/>
      <family val="2"/>
    </font>
    <font>
      <sz val="8"/>
      <color indexed="18"/>
      <name val="Arial CE"/>
      <family val="2"/>
      <charset val="238"/>
    </font>
    <font>
      <b/>
      <sz val="8.5"/>
      <color rgb="FFFF0000"/>
      <name val="MS Sans Serif"/>
      <family val="2"/>
    </font>
    <font>
      <b/>
      <sz val="10"/>
      <color rgb="FFFF0000"/>
      <name val="Trebuchet MS"/>
      <family val="2"/>
      <charset val="238"/>
    </font>
    <font>
      <b/>
      <sz val="8"/>
      <color rgb="FFFF0000"/>
      <name val="MS Sans Serif"/>
      <family val="2"/>
      <charset val="238"/>
    </font>
    <font>
      <sz val="10"/>
      <name val="Arial"/>
      <family val="2"/>
      <charset val="238"/>
    </font>
    <font>
      <b/>
      <sz val="12"/>
      <color rgb="FFFF0000"/>
      <name val="MS Sans Serif"/>
      <family val="2"/>
    </font>
    <font>
      <sz val="8"/>
      <color indexed="54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10"/>
      <name val="MS Sans Serif"/>
      <family val="2"/>
    </font>
    <font>
      <b/>
      <sz val="8"/>
      <color indexed="10"/>
      <name val="MS Sans Serif"/>
      <family val="2"/>
    </font>
    <font>
      <b/>
      <sz val="11"/>
      <color indexed="10"/>
      <name val="MS Sans Serif"/>
      <family val="2"/>
    </font>
    <font>
      <b/>
      <sz val="8.5"/>
      <color indexed="10"/>
      <name val="MS Sans Serif"/>
      <family val="2"/>
    </font>
    <font>
      <sz val="8"/>
      <color indexed="10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sz val="12"/>
      <name val="MS Sans Serif"/>
      <family val="2"/>
    </font>
    <font>
      <b/>
      <sz val="8"/>
      <color rgb="FFFF0000"/>
      <name val="Trebuchet MS"/>
      <family val="2"/>
      <charset val="238"/>
    </font>
    <font>
      <b/>
      <sz val="12"/>
      <color indexed="10"/>
      <name val="MS Sans Serif"/>
      <family val="2"/>
    </font>
    <font>
      <sz val="10"/>
      <name val="Arial CE"/>
      <family val="2"/>
    </font>
    <font>
      <b/>
      <sz val="12"/>
      <color rgb="FFFF0000"/>
      <name val="Calibri"/>
      <family val="2"/>
      <scheme val="minor"/>
    </font>
    <font>
      <b/>
      <sz val="10"/>
      <color rgb="FFFF0000"/>
      <name val="MS Sans Serif"/>
      <charset val="238"/>
    </font>
    <font>
      <sz val="12"/>
      <color rgb="FFFF0000"/>
      <name val="MS Sans Serif"/>
      <family val="2"/>
    </font>
    <font>
      <b/>
      <sz val="13.5"/>
      <color rgb="FFFF0000"/>
      <name val="MS Sans Serif"/>
      <family val="2"/>
    </font>
    <font>
      <sz val="12"/>
      <name val="MS Sans Serif"/>
      <family val="2"/>
      <charset val="238"/>
    </font>
    <font>
      <sz val="8"/>
      <color indexed="12"/>
      <name val="Arial CE"/>
      <family val="2"/>
    </font>
    <font>
      <b/>
      <sz val="10"/>
      <color indexed="10"/>
      <name val="MS Sans Serif"/>
      <family val="2"/>
      <charset val="238"/>
    </font>
    <font>
      <b/>
      <sz val="13.5"/>
      <color rgb="FFFF0000"/>
      <name val="MS Sans Serif"/>
      <family val="2"/>
      <charset val="238"/>
    </font>
    <font>
      <b/>
      <sz val="8"/>
      <name val="MS Sans Serif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MS Sans Serif"/>
      <charset val="238"/>
    </font>
    <font>
      <b/>
      <sz val="10"/>
      <name val="MS Sans Serif"/>
      <charset val="238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</borders>
  <cellStyleXfs count="11">
    <xf numFmtId="0" fontId="0" fillId="0" borderId="0"/>
    <xf numFmtId="0" fontId="2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9" fillId="0" borderId="0"/>
    <xf numFmtId="0" fontId="1" fillId="0" borderId="0"/>
    <xf numFmtId="0" fontId="2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22" fillId="0" borderId="0"/>
  </cellStyleXfs>
  <cellXfs count="340">
    <xf numFmtId="0" fontId="0" fillId="0" borderId="0" xfId="0"/>
    <xf numFmtId="0" fontId="3" fillId="0" borderId="0" xfId="1" applyFont="1" applyFill="1" applyAlignment="1" applyProtection="1">
      <alignment horizontal="left"/>
    </xf>
    <xf numFmtId="0" fontId="4" fillId="0" borderId="0" xfId="1" applyFont="1" applyFill="1" applyAlignment="1" applyProtection="1">
      <alignment horizontal="left"/>
    </xf>
    <xf numFmtId="0" fontId="2" fillId="0" borderId="0" xfId="1" applyAlignment="1">
      <alignment horizontal="left" vertical="top"/>
      <protection locked="0"/>
    </xf>
    <xf numFmtId="0" fontId="2" fillId="0" borderId="0" xfId="1" applyAlignment="1">
      <alignment vertical="top"/>
      <protection locked="0"/>
    </xf>
    <xf numFmtId="0" fontId="6" fillId="0" borderId="0" xfId="2" applyAlignment="1" applyProtection="1"/>
    <xf numFmtId="0" fontId="4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 vertical="top"/>
      <protection locked="0"/>
    </xf>
    <xf numFmtId="0" fontId="6" fillId="0" borderId="0" xfId="2" applyAlignment="1" applyProtection="1">
      <alignment horizontal="left" vertical="top"/>
      <protection locked="0"/>
    </xf>
    <xf numFmtId="0" fontId="8" fillId="0" borderId="0" xfId="2" applyFont="1" applyAlignment="1" applyProtection="1">
      <alignment horizontal="left" vertical="top"/>
      <protection locked="0"/>
    </xf>
    <xf numFmtId="0" fontId="9" fillId="0" borderId="0" xfId="3" applyFont="1" applyFill="1" applyAlignment="1" applyProtection="1">
      <alignment horizontal="left"/>
    </xf>
    <xf numFmtId="0" fontId="9" fillId="2" borderId="0" xfId="2" applyFont="1" applyFill="1" applyAlignment="1" applyProtection="1">
      <alignment horizontal="left"/>
    </xf>
    <xf numFmtId="0" fontId="6" fillId="0" borderId="0" xfId="2" applyAlignment="1">
      <alignment horizontal="left" vertical="top"/>
      <protection locked="0"/>
    </xf>
    <xf numFmtId="0" fontId="6" fillId="0" borderId="0" xfId="2" applyFill="1" applyAlignment="1">
      <alignment horizontal="left" vertical="top"/>
      <protection locked="0"/>
    </xf>
    <xf numFmtId="0" fontId="9" fillId="0" borderId="0" xfId="1" applyFont="1" applyFill="1" applyAlignment="1" applyProtection="1">
      <alignment horizontal="left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164" fontId="9" fillId="0" borderId="4" xfId="1" applyNumberFormat="1" applyFont="1" applyFill="1" applyBorder="1" applyAlignment="1" applyProtection="1">
      <alignment horizontal="center" vertical="center"/>
    </xf>
    <xf numFmtId="164" fontId="9" fillId="0" borderId="5" xfId="1" applyNumberFormat="1" applyFont="1" applyFill="1" applyBorder="1" applyAlignment="1" applyProtection="1">
      <alignment horizontal="center" vertical="center"/>
    </xf>
    <xf numFmtId="164" fontId="9" fillId="0" borderId="6" xfId="1" applyNumberFormat="1" applyFont="1" applyFill="1" applyBorder="1" applyAlignment="1" applyProtection="1">
      <alignment horizontal="center" vertical="center"/>
    </xf>
    <xf numFmtId="0" fontId="2" fillId="2" borderId="0" xfId="1" applyFill="1" applyAlignment="1">
      <alignment horizontal="left" vertical="top"/>
      <protection locked="0"/>
    </xf>
    <xf numFmtId="165" fontId="2" fillId="0" borderId="0" xfId="1" applyNumberFormat="1" applyFill="1" applyAlignment="1">
      <alignment horizontal="right" vertical="top"/>
      <protection locked="0"/>
    </xf>
    <xf numFmtId="0" fontId="2" fillId="0" borderId="0" xfId="1" applyFill="1" applyAlignment="1">
      <alignment horizontal="left" vertical="top" wrapText="1"/>
      <protection locked="0"/>
    </xf>
    <xf numFmtId="0" fontId="2" fillId="0" borderId="0" xfId="1" applyFont="1" applyAlignment="1">
      <alignment horizontal="left" vertical="top"/>
      <protection locked="0"/>
    </xf>
    <xf numFmtId="0" fontId="10" fillId="0" borderId="7" xfId="1" applyFont="1" applyBorder="1" applyAlignment="1" applyProtection="1">
      <alignment horizontal="center" vertical="center"/>
    </xf>
    <xf numFmtId="0" fontId="10" fillId="0" borderId="7" xfId="1" applyFont="1" applyBorder="1" applyAlignment="1" applyProtection="1">
      <alignment horizontal="left" vertical="center"/>
    </xf>
    <xf numFmtId="166" fontId="10" fillId="0" borderId="7" xfId="1" applyNumberFormat="1" applyFont="1" applyBorder="1" applyAlignment="1" applyProtection="1">
      <alignment horizontal="right" vertical="center"/>
    </xf>
    <xf numFmtId="4" fontId="2" fillId="0" borderId="0" xfId="1" applyNumberFormat="1" applyAlignment="1">
      <alignment vertical="top"/>
      <protection locked="0"/>
    </xf>
    <xf numFmtId="0" fontId="11" fillId="0" borderId="7" xfId="1" applyFont="1" applyBorder="1" applyAlignment="1" applyProtection="1">
      <alignment horizontal="center" vertical="center"/>
    </xf>
    <xf numFmtId="0" fontId="11" fillId="0" borderId="7" xfId="1" applyFont="1" applyBorder="1" applyAlignment="1" applyProtection="1">
      <alignment horizontal="left" vertical="center"/>
    </xf>
    <xf numFmtId="166" fontId="11" fillId="0" borderId="7" xfId="1" applyNumberFormat="1" applyFont="1" applyBorder="1" applyAlignment="1" applyProtection="1">
      <alignment horizontal="right" vertical="center"/>
    </xf>
    <xf numFmtId="0" fontId="12" fillId="0" borderId="7" xfId="1" applyFont="1" applyBorder="1" applyAlignment="1" applyProtection="1">
      <alignment horizontal="center" vertical="center"/>
    </xf>
    <xf numFmtId="0" fontId="12" fillId="0" borderId="7" xfId="1" applyFont="1" applyBorder="1" applyAlignment="1" applyProtection="1">
      <alignment horizontal="left" vertical="center"/>
    </xf>
    <xf numFmtId="166" fontId="12" fillId="0" borderId="7" xfId="1" applyNumberFormat="1" applyFont="1" applyBorder="1" applyAlignment="1" applyProtection="1">
      <alignment horizontal="right" vertical="center"/>
    </xf>
    <xf numFmtId="165" fontId="2" fillId="0" borderId="7" xfId="1" applyNumberFormat="1" applyFill="1" applyBorder="1" applyAlignment="1">
      <alignment horizontal="right" vertical="top"/>
      <protection locked="0"/>
    </xf>
    <xf numFmtId="0" fontId="13" fillId="0" borderId="7" xfId="1" applyFont="1" applyBorder="1" applyAlignment="1" applyProtection="1">
      <alignment horizontal="left" vertical="center"/>
    </xf>
    <xf numFmtId="166" fontId="13" fillId="0" borderId="7" xfId="1" applyNumberFormat="1" applyFont="1" applyBorder="1" applyAlignment="1" applyProtection="1">
      <alignment horizontal="right" vertical="center"/>
    </xf>
    <xf numFmtId="0" fontId="2" fillId="0" borderId="0" xfId="1" applyFill="1" applyAlignment="1">
      <alignment horizontal="left" vertical="top"/>
      <protection locked="0"/>
    </xf>
    <xf numFmtId="0" fontId="14" fillId="0" borderId="0" xfId="1" applyFont="1" applyFill="1" applyAlignment="1">
      <alignment horizontal="left" vertical="center"/>
      <protection locked="0"/>
    </xf>
    <xf numFmtId="0" fontId="7" fillId="0" borderId="0" xfId="3" applyFill="1" applyAlignment="1" applyProtection="1">
      <alignment horizontal="left" vertical="top"/>
      <protection locked="0"/>
    </xf>
    <xf numFmtId="0" fontId="7" fillId="0" borderId="0" xfId="3" applyFill="1" applyAlignment="1" applyProtection="1"/>
    <xf numFmtId="0" fontId="7" fillId="0" borderId="0" xfId="3" applyAlignment="1" applyProtection="1"/>
    <xf numFmtId="0" fontId="4" fillId="0" borderId="0" xfId="3" applyFont="1" applyFill="1" applyAlignment="1" applyProtection="1">
      <alignment horizontal="left"/>
    </xf>
    <xf numFmtId="0" fontId="2" fillId="0" borderId="0" xfId="3" applyFont="1" applyFill="1" applyAlignment="1" applyProtection="1">
      <alignment horizontal="left" vertical="top"/>
      <protection locked="0"/>
    </xf>
    <xf numFmtId="0" fontId="7" fillId="0" borderId="0" xfId="3" applyFill="1" applyAlignment="1">
      <alignment horizontal="left" vertical="top"/>
      <protection locked="0"/>
    </xf>
    <xf numFmtId="0" fontId="8" fillId="0" borderId="0" xfId="3" applyFont="1" applyFill="1" applyAlignment="1" applyProtection="1">
      <alignment horizontal="left" vertical="top"/>
      <protection locked="0"/>
    </xf>
    <xf numFmtId="0" fontId="7" fillId="0" borderId="0" xfId="3" applyAlignment="1" applyProtection="1">
      <alignment horizontal="left" vertical="top"/>
      <protection locked="0"/>
    </xf>
    <xf numFmtId="0" fontId="5" fillId="0" borderId="0" xfId="1" applyFont="1" applyFill="1" applyAlignment="1" applyProtection="1">
      <alignment horizontal="left"/>
    </xf>
    <xf numFmtId="0" fontId="9" fillId="2" borderId="0" xfId="3" applyFont="1" applyFill="1" applyAlignment="1" applyProtection="1">
      <alignment horizontal="left"/>
    </xf>
    <xf numFmtId="0" fontId="7" fillId="0" borderId="0" xfId="3" applyAlignment="1">
      <alignment horizontal="left" vertical="top"/>
      <protection locked="0"/>
    </xf>
    <xf numFmtId="2" fontId="15" fillId="0" borderId="0" xfId="3" applyNumberFormat="1" applyFont="1" applyFill="1" applyAlignment="1" applyProtection="1">
      <alignment vertical="center"/>
      <protection locked="0"/>
    </xf>
    <xf numFmtId="0" fontId="16" fillId="0" borderId="0" xfId="1" applyFont="1" applyFill="1" applyAlignment="1">
      <alignment horizontal="left" vertical="center"/>
      <protection locked="0"/>
    </xf>
    <xf numFmtId="0" fontId="17" fillId="2" borderId="8" xfId="1" applyFont="1" applyFill="1" applyBorder="1" applyAlignment="1" applyProtection="1">
      <alignment horizontal="center" vertical="center" wrapText="1"/>
    </xf>
    <xf numFmtId="0" fontId="18" fillId="0" borderId="0" xfId="4" applyFill="1" applyAlignment="1">
      <alignment horizontal="left" vertical="top"/>
      <protection locked="0"/>
    </xf>
    <xf numFmtId="165" fontId="5" fillId="2" borderId="9" xfId="1" applyNumberFormat="1" applyFont="1" applyFill="1" applyBorder="1" applyAlignment="1">
      <alignment horizontal="right"/>
      <protection locked="0"/>
    </xf>
    <xf numFmtId="0" fontId="5" fillId="2" borderId="9" xfId="1" applyFont="1" applyFill="1" applyBorder="1" applyAlignment="1">
      <alignment horizontal="left" wrapText="1"/>
      <protection locked="0"/>
    </xf>
    <xf numFmtId="167" fontId="5" fillId="2" borderId="9" xfId="1" applyNumberFormat="1" applyFont="1" applyFill="1" applyBorder="1" applyAlignment="1">
      <alignment horizontal="right"/>
      <protection locked="0"/>
    </xf>
    <xf numFmtId="166" fontId="5" fillId="2" borderId="9" xfId="1" applyNumberFormat="1" applyFont="1" applyFill="1" applyBorder="1" applyAlignment="1">
      <alignment horizontal="right"/>
      <protection locked="0"/>
    </xf>
    <xf numFmtId="0" fontId="2" fillId="2" borderId="9" xfId="1" applyFill="1" applyBorder="1" applyAlignment="1">
      <alignment horizontal="left" vertical="top"/>
      <protection locked="0"/>
    </xf>
    <xf numFmtId="0" fontId="16" fillId="0" borderId="0" xfId="3" applyFont="1" applyFill="1" applyAlignment="1" applyProtection="1">
      <alignment horizontal="center" vertical="center"/>
      <protection locked="0"/>
    </xf>
    <xf numFmtId="165" fontId="5" fillId="0" borderId="7" xfId="2" applyNumberFormat="1" applyFont="1" applyFill="1" applyBorder="1" applyAlignment="1">
      <alignment horizontal="right"/>
      <protection locked="0"/>
    </xf>
    <xf numFmtId="0" fontId="5" fillId="0" borderId="7" xfId="2" applyFont="1" applyFill="1" applyBorder="1" applyAlignment="1">
      <alignment horizontal="left" wrapText="1"/>
      <protection locked="0"/>
    </xf>
    <xf numFmtId="0" fontId="5" fillId="0" borderId="7" xfId="1" applyFont="1" applyFill="1" applyBorder="1" applyAlignment="1">
      <alignment horizontal="left" wrapText="1"/>
      <protection locked="0"/>
    </xf>
    <xf numFmtId="2" fontId="5" fillId="0" borderId="7" xfId="1" applyNumberFormat="1" applyFont="1" applyFill="1" applyBorder="1" applyAlignment="1">
      <alignment horizontal="right"/>
      <protection locked="0"/>
    </xf>
    <xf numFmtId="166" fontId="5" fillId="0" borderId="7" xfId="1" applyNumberFormat="1" applyFont="1" applyFill="1" applyBorder="1" applyAlignment="1">
      <alignment horizontal="right"/>
      <protection locked="0"/>
    </xf>
    <xf numFmtId="0" fontId="6" fillId="0" borderId="7" xfId="2" applyFill="1" applyBorder="1" applyAlignment="1">
      <alignment horizontal="left" vertical="top"/>
      <protection locked="0"/>
    </xf>
    <xf numFmtId="165" fontId="9" fillId="0" borderId="7" xfId="2" applyNumberFormat="1" applyFont="1" applyFill="1" applyBorder="1" applyAlignment="1" applyProtection="1">
      <alignment horizontal="right"/>
      <protection locked="0"/>
    </xf>
    <xf numFmtId="49" fontId="9" fillId="0" borderId="7" xfId="2" applyNumberFormat="1" applyFont="1" applyFill="1" applyBorder="1" applyAlignment="1" applyProtection="1">
      <alignment horizontal="left" wrapText="1"/>
      <protection locked="0"/>
    </xf>
    <xf numFmtId="0" fontId="9" fillId="0" borderId="7" xfId="2" applyFont="1" applyFill="1" applyBorder="1" applyAlignment="1" applyProtection="1">
      <alignment horizontal="left" wrapText="1"/>
      <protection locked="0"/>
    </xf>
    <xf numFmtId="166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center"/>
      <protection locked="0"/>
    </xf>
    <xf numFmtId="0" fontId="6" fillId="0" borderId="0" xfId="2" applyFill="1" applyAlignment="1" applyProtection="1">
      <alignment horizontal="left" vertical="top"/>
      <protection locked="0"/>
    </xf>
    <xf numFmtId="165" fontId="5" fillId="0" borderId="7" xfId="2" applyNumberFormat="1" applyFont="1" applyFill="1" applyBorder="1" applyAlignment="1" applyProtection="1">
      <alignment horizontal="right"/>
      <protection locked="0"/>
    </xf>
    <xf numFmtId="0" fontId="5" fillId="0" borderId="7" xfId="2" applyFont="1" applyFill="1" applyBorder="1" applyAlignment="1" applyProtection="1">
      <alignment horizontal="left" wrapText="1"/>
      <protection locked="0"/>
    </xf>
    <xf numFmtId="0" fontId="19" fillId="0" borderId="7" xfId="2" applyFont="1" applyFill="1" applyBorder="1" applyAlignment="1" applyProtection="1">
      <alignment horizontal="left" wrapText="1"/>
      <protection locked="0"/>
    </xf>
    <xf numFmtId="2" fontId="19" fillId="0" borderId="7" xfId="2" applyNumberFormat="1" applyFont="1" applyFill="1" applyBorder="1" applyAlignment="1" applyProtection="1">
      <alignment horizontal="right"/>
      <protection locked="0"/>
    </xf>
    <xf numFmtId="166" fontId="5" fillId="0" borderId="7" xfId="2" applyNumberFormat="1" applyFont="1" applyFill="1" applyBorder="1" applyAlignment="1" applyProtection="1">
      <alignment horizontal="right"/>
      <protection locked="0"/>
    </xf>
    <xf numFmtId="0" fontId="6" fillId="0" borderId="7" xfId="2" applyFill="1" applyBorder="1" applyAlignment="1" applyProtection="1">
      <alignment vertical="top"/>
      <protection locked="0"/>
    </xf>
    <xf numFmtId="165" fontId="5" fillId="0" borderId="7" xfId="3" applyNumberFormat="1" applyFont="1" applyFill="1" applyBorder="1" applyAlignment="1">
      <alignment horizontal="right"/>
      <protection locked="0"/>
    </xf>
    <xf numFmtId="0" fontId="5" fillId="0" borderId="7" xfId="3" applyFont="1" applyFill="1" applyBorder="1" applyAlignment="1">
      <alignment horizontal="left" wrapText="1"/>
      <protection locked="0"/>
    </xf>
    <xf numFmtId="2" fontId="5" fillId="0" borderId="7" xfId="3" applyNumberFormat="1" applyFont="1" applyFill="1" applyBorder="1" applyAlignment="1">
      <alignment horizontal="right"/>
      <protection locked="0"/>
    </xf>
    <xf numFmtId="166" fontId="5" fillId="0" borderId="7" xfId="3" applyNumberFormat="1" applyFont="1" applyFill="1" applyBorder="1" applyAlignment="1">
      <alignment horizontal="right"/>
      <protection locked="0"/>
    </xf>
    <xf numFmtId="0" fontId="7" fillId="0" borderId="7" xfId="3" applyFill="1" applyBorder="1" applyAlignment="1">
      <alignment horizontal="left" vertical="top"/>
      <protection locked="0"/>
    </xf>
    <xf numFmtId="0" fontId="21" fillId="0" borderId="0" xfId="3" applyFont="1" applyFill="1" applyAlignment="1">
      <alignment horizontal="left" vertical="center"/>
      <protection locked="0"/>
    </xf>
    <xf numFmtId="165" fontId="9" fillId="0" borderId="7" xfId="3" applyNumberFormat="1" applyFont="1" applyFill="1" applyBorder="1" applyAlignment="1" applyProtection="1">
      <alignment horizontal="right"/>
      <protection locked="0"/>
    </xf>
    <xf numFmtId="49" fontId="9" fillId="0" borderId="7" xfId="3" applyNumberFormat="1" applyFont="1" applyFill="1" applyBorder="1" applyAlignment="1" applyProtection="1">
      <alignment horizontal="left" wrapText="1"/>
      <protection locked="0"/>
    </xf>
    <xf numFmtId="0" fontId="9" fillId="0" borderId="7" xfId="5" applyNumberFormat="1" applyFont="1" applyFill="1" applyBorder="1" applyAlignment="1">
      <alignment horizontal="left"/>
    </xf>
    <xf numFmtId="0" fontId="9" fillId="0" borderId="7" xfId="3" applyFont="1" applyFill="1" applyBorder="1" applyAlignment="1" applyProtection="1">
      <alignment horizontal="left" wrapText="1"/>
      <protection locked="0"/>
    </xf>
    <xf numFmtId="2" fontId="9" fillId="0" borderId="7" xfId="3" applyNumberFormat="1" applyFont="1" applyFill="1" applyBorder="1" applyAlignment="1" applyProtection="1">
      <alignment horizontal="right"/>
      <protection locked="0"/>
    </xf>
    <xf numFmtId="168" fontId="9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3" applyNumberFormat="1" applyFont="1" applyFill="1" applyBorder="1" applyAlignment="1" applyProtection="1">
      <alignment horizontal="right"/>
      <protection locked="0"/>
    </xf>
    <xf numFmtId="0" fontId="7" fillId="0" borderId="0" xfId="3" applyFill="1" applyAlignment="1" applyProtection="1">
      <alignment vertical="top"/>
      <protection locked="0"/>
    </xf>
    <xf numFmtId="0" fontId="23" fillId="0" borderId="7" xfId="3" applyFont="1" applyFill="1" applyBorder="1" applyAlignment="1" applyProtection="1">
      <alignment horizontal="left" wrapText="1"/>
      <protection locked="0"/>
    </xf>
    <xf numFmtId="0" fontId="7" fillId="0" borderId="0" xfId="3" applyFont="1" applyFill="1" applyAlignment="1" applyProtection="1">
      <alignment vertical="top"/>
      <protection locked="0"/>
    </xf>
    <xf numFmtId="2" fontId="19" fillId="0" borderId="7" xfId="3" applyNumberFormat="1" applyFont="1" applyFill="1" applyBorder="1" applyAlignment="1" applyProtection="1">
      <alignment horizontal="right" wrapText="1"/>
      <protection locked="0"/>
    </xf>
    <xf numFmtId="165" fontId="25" fillId="0" borderId="7" xfId="3" applyNumberFormat="1" applyFont="1" applyFill="1" applyBorder="1" applyAlignment="1">
      <alignment horizontal="right"/>
      <protection locked="0"/>
    </xf>
    <xf numFmtId="0" fontId="25" fillId="0" borderId="7" xfId="3" applyFont="1" applyFill="1" applyBorder="1" applyAlignment="1">
      <alignment horizontal="left" wrapText="1"/>
      <protection locked="0"/>
    </xf>
    <xf numFmtId="0" fontId="23" fillId="0" borderId="7" xfId="3" applyFont="1" applyFill="1" applyBorder="1" applyAlignment="1">
      <alignment horizontal="left" wrapText="1"/>
      <protection locked="0"/>
    </xf>
    <xf numFmtId="166" fontId="25" fillId="0" borderId="7" xfId="3" applyNumberFormat="1" applyFont="1" applyFill="1" applyBorder="1" applyAlignment="1">
      <alignment horizontal="right"/>
      <protection locked="0"/>
    </xf>
    <xf numFmtId="166" fontId="9" fillId="0" borderId="7" xfId="3" applyNumberFormat="1" applyFont="1" applyFill="1" applyBorder="1" applyAlignment="1">
      <alignment horizontal="right"/>
      <protection locked="0"/>
    </xf>
    <xf numFmtId="2" fontId="9" fillId="0" borderId="7" xfId="2" applyNumberFormat="1" applyFont="1" applyFill="1" applyBorder="1" applyAlignment="1" applyProtection="1">
      <alignment horizontal="right"/>
      <protection locked="0"/>
    </xf>
    <xf numFmtId="166" fontId="9" fillId="0" borderId="7" xfId="2" applyNumberFormat="1" applyFont="1" applyFill="1" applyBorder="1" applyAlignment="1" applyProtection="1">
      <alignment horizontal="center"/>
      <protection locked="0"/>
    </xf>
    <xf numFmtId="0" fontId="23" fillId="0" borderId="7" xfId="2" applyFont="1" applyFill="1" applyBorder="1" applyAlignment="1">
      <alignment horizontal="left" wrapText="1"/>
      <protection locked="0"/>
    </xf>
    <xf numFmtId="2" fontId="23" fillId="0" borderId="7" xfId="2" applyNumberFormat="1" applyFont="1" applyFill="1" applyBorder="1" applyAlignment="1" applyProtection="1">
      <alignment horizontal="right" wrapText="1"/>
      <protection locked="0"/>
    </xf>
    <xf numFmtId="0" fontId="9" fillId="0" borderId="7" xfId="3" applyNumberFormat="1" applyFont="1" applyFill="1" applyBorder="1" applyAlignment="1" applyProtection="1">
      <alignment horizontal="left"/>
    </xf>
    <xf numFmtId="0" fontId="9" fillId="0" borderId="7" xfId="3" applyNumberFormat="1" applyFont="1" applyFill="1" applyBorder="1" applyAlignment="1" applyProtection="1">
      <alignment horizontal="left" wrapText="1"/>
    </xf>
    <xf numFmtId="0" fontId="9" fillId="0" borderId="7" xfId="3" applyFont="1" applyFill="1" applyBorder="1" applyAlignment="1" applyProtection="1">
      <alignment horizontal="left" shrinkToFit="1"/>
    </xf>
    <xf numFmtId="4" fontId="9" fillId="0" borderId="7" xfId="3" applyNumberFormat="1" applyFont="1" applyFill="1" applyBorder="1" applyAlignment="1" applyProtection="1">
      <alignment horizontal="right" shrinkToFit="1"/>
    </xf>
    <xf numFmtId="4" fontId="9" fillId="0" borderId="7" xfId="3" applyNumberFormat="1" applyFont="1" applyFill="1" applyBorder="1" applyAlignment="1" applyProtection="1">
      <alignment horizontal="right" shrinkToFit="1"/>
      <protection locked="0"/>
    </xf>
    <xf numFmtId="0" fontId="9" fillId="0" borderId="7" xfId="2" applyNumberFormat="1" applyFont="1" applyFill="1" applyBorder="1" applyAlignment="1" applyProtection="1">
      <alignment horizontal="left" wrapText="1"/>
    </xf>
    <xf numFmtId="168" fontId="9" fillId="0" borderId="7" xfId="2" applyNumberFormat="1" applyFont="1" applyFill="1" applyBorder="1" applyAlignment="1" applyProtection="1">
      <alignment horizontal="right"/>
      <protection locked="0"/>
    </xf>
    <xf numFmtId="2" fontId="19" fillId="0" borderId="7" xfId="2" applyNumberFormat="1" applyFont="1" applyFill="1" applyBorder="1" applyAlignment="1" applyProtection="1">
      <alignment horizontal="right" wrapText="1"/>
      <protection locked="0"/>
    </xf>
    <xf numFmtId="0" fontId="6" fillId="0" borderId="7" xfId="2" applyFill="1" applyBorder="1" applyAlignment="1" applyProtection="1">
      <alignment horizontal="left" vertical="top"/>
      <protection locked="0"/>
    </xf>
    <xf numFmtId="0" fontId="23" fillId="0" borderId="7" xfId="2" applyFont="1" applyFill="1" applyBorder="1" applyAlignment="1" applyProtection="1">
      <alignment horizontal="left" wrapText="1"/>
      <protection locked="0"/>
    </xf>
    <xf numFmtId="0" fontId="9" fillId="0" borderId="7" xfId="6" applyFont="1" applyFill="1" applyBorder="1" applyAlignment="1" applyProtection="1">
      <alignment horizontal="left" wrapText="1"/>
      <protection locked="0"/>
    </xf>
    <xf numFmtId="165" fontId="25" fillId="0" borderId="7" xfId="2" applyNumberFormat="1" applyFont="1" applyFill="1" applyBorder="1" applyAlignment="1" applyProtection="1">
      <alignment horizontal="right"/>
      <protection locked="0"/>
    </xf>
    <xf numFmtId="49" fontId="25" fillId="0" borderId="7" xfId="2" applyNumberFormat="1" applyFont="1" applyFill="1" applyBorder="1" applyAlignment="1" applyProtection="1">
      <alignment horizontal="left" wrapText="1"/>
      <protection locked="0"/>
    </xf>
    <xf numFmtId="0" fontId="25" fillId="0" borderId="7" xfId="2" applyFont="1" applyFill="1" applyBorder="1" applyAlignment="1" applyProtection="1">
      <alignment horizontal="left" wrapText="1"/>
      <protection locked="0"/>
    </xf>
    <xf numFmtId="0" fontId="19" fillId="0" borderId="7" xfId="3" applyFont="1" applyFill="1" applyBorder="1" applyAlignment="1" applyProtection="1">
      <alignment horizontal="left" wrapText="1"/>
      <protection locked="0"/>
    </xf>
    <xf numFmtId="49" fontId="9" fillId="0" borderId="7" xfId="8" applyNumberFormat="1" applyFont="1" applyFill="1" applyBorder="1" applyAlignment="1" applyProtection="1">
      <alignment horizontal="left" wrapText="1"/>
      <protection locked="0"/>
    </xf>
    <xf numFmtId="0" fontId="19" fillId="0" borderId="7" xfId="8" applyFont="1" applyFill="1" applyBorder="1" applyAlignment="1">
      <alignment horizontal="left" wrapText="1"/>
      <protection locked="0"/>
    </xf>
    <xf numFmtId="2" fontId="19" fillId="0" borderId="7" xfId="8" applyNumberFormat="1" applyFont="1" applyFill="1" applyBorder="1" applyAlignment="1">
      <alignment horizontal="right"/>
      <protection locked="0"/>
    </xf>
    <xf numFmtId="4" fontId="9" fillId="0" borderId="7" xfId="3" applyNumberFormat="1" applyFont="1" applyFill="1" applyBorder="1" applyAlignment="1" applyProtection="1">
      <alignment shrinkToFit="1"/>
    </xf>
    <xf numFmtId="4" fontId="9" fillId="0" borderId="7" xfId="3" applyNumberFormat="1" applyFont="1" applyFill="1" applyBorder="1" applyAlignment="1" applyProtection="1">
      <alignment shrinkToFit="1"/>
      <protection locked="0"/>
    </xf>
    <xf numFmtId="0" fontId="24" fillId="0" borderId="0" xfId="3" applyFont="1" applyFill="1" applyAlignment="1" applyProtection="1">
      <alignment horizontal="center" vertical="center"/>
      <protection locked="0"/>
    </xf>
    <xf numFmtId="0" fontId="7" fillId="0" borderId="0" xfId="3" applyFill="1" applyAlignment="1" applyProtection="1">
      <alignment horizontal="right" vertical="center"/>
      <protection locked="0"/>
    </xf>
    <xf numFmtId="0" fontId="7" fillId="0" borderId="0" xfId="3" applyNumberFormat="1" applyFill="1" applyAlignment="1" applyProtection="1">
      <alignment horizontal="center" vertical="center"/>
      <protection locked="0"/>
    </xf>
    <xf numFmtId="0" fontId="19" fillId="0" borderId="7" xfId="8" applyFont="1" applyFill="1" applyBorder="1" applyAlignment="1" applyProtection="1">
      <alignment horizontal="left" wrapText="1"/>
      <protection locked="0"/>
    </xf>
    <xf numFmtId="168" fontId="9" fillId="2" borderId="7" xfId="2" applyNumberFormat="1" applyFont="1" applyFill="1" applyBorder="1" applyAlignment="1" applyProtection="1">
      <alignment horizontal="right"/>
      <protection locked="0"/>
    </xf>
    <xf numFmtId="166" fontId="25" fillId="2" borderId="7" xfId="2" applyNumberFormat="1" applyFont="1" applyFill="1" applyBorder="1" applyAlignment="1" applyProtection="1">
      <alignment horizontal="right"/>
      <protection locked="0"/>
    </xf>
    <xf numFmtId="0" fontId="2" fillId="0" borderId="7" xfId="2" applyFont="1" applyFill="1" applyBorder="1" applyAlignment="1" applyProtection="1">
      <alignment horizontal="center" vertical="center"/>
      <protection locked="0"/>
    </xf>
    <xf numFmtId="0" fontId="2" fillId="0" borderId="0" xfId="1" applyFill="1" applyAlignment="1">
      <alignment horizontal="left" vertical="center"/>
      <protection locked="0"/>
    </xf>
    <xf numFmtId="165" fontId="19" fillId="0" borderId="7" xfId="2" applyNumberFormat="1" applyFont="1" applyFill="1" applyBorder="1" applyAlignment="1" applyProtection="1">
      <alignment horizontal="right"/>
      <protection locked="0"/>
    </xf>
    <xf numFmtId="2" fontId="19" fillId="3" borderId="7" xfId="2" applyNumberFormat="1" applyFont="1" applyFill="1" applyBorder="1" applyAlignment="1" applyProtection="1">
      <alignment horizontal="right"/>
      <protection locked="0"/>
    </xf>
    <xf numFmtId="166" fontId="19" fillId="0" borderId="7" xfId="2" applyNumberFormat="1" applyFont="1" applyFill="1" applyBorder="1" applyAlignment="1" applyProtection="1">
      <alignment horizontal="right"/>
      <protection locked="0"/>
    </xf>
    <xf numFmtId="166" fontId="19" fillId="4" borderId="7" xfId="2" applyNumberFormat="1" applyFont="1" applyFill="1" applyBorder="1" applyAlignment="1" applyProtection="1">
      <alignment horizontal="right"/>
      <protection locked="0"/>
    </xf>
    <xf numFmtId="0" fontId="7" fillId="0" borderId="7" xfId="2" applyFont="1" applyFill="1" applyBorder="1" applyAlignment="1" applyProtection="1">
      <alignment horizontal="left" vertical="top"/>
      <protection locked="0"/>
    </xf>
    <xf numFmtId="166" fontId="25" fillId="0" borderId="7" xfId="2" applyNumberFormat="1" applyFont="1" applyFill="1" applyBorder="1" applyAlignment="1" applyProtection="1">
      <alignment horizontal="right"/>
      <protection locked="0"/>
    </xf>
    <xf numFmtId="0" fontId="7" fillId="4" borderId="7" xfId="2" applyFont="1" applyFill="1" applyBorder="1" applyAlignment="1" applyProtection="1">
      <alignment horizontal="left" vertical="top"/>
      <protection locked="0"/>
    </xf>
    <xf numFmtId="165" fontId="5" fillId="0" borderId="7" xfId="3" applyNumberFormat="1" applyFont="1" applyFill="1" applyBorder="1" applyAlignment="1" applyProtection="1">
      <alignment horizontal="right"/>
      <protection locked="0"/>
    </xf>
    <xf numFmtId="0" fontId="5" fillId="0" borderId="7" xfId="3" applyFont="1" applyFill="1" applyBorder="1" applyAlignment="1" applyProtection="1">
      <alignment horizontal="left" wrapText="1"/>
      <protection locked="0"/>
    </xf>
    <xf numFmtId="2" fontId="5" fillId="0" borderId="7" xfId="3" applyNumberFormat="1" applyFont="1" applyFill="1" applyBorder="1" applyAlignment="1" applyProtection="1">
      <alignment horizontal="right"/>
      <protection locked="0"/>
    </xf>
    <xf numFmtId="166" fontId="5" fillId="0" borderId="7" xfId="3" applyNumberFormat="1" applyFont="1" applyFill="1" applyBorder="1" applyAlignment="1" applyProtection="1">
      <alignment horizontal="right"/>
      <protection locked="0"/>
    </xf>
    <xf numFmtId="0" fontId="7" fillId="0" borderId="7" xfId="3" applyFill="1" applyBorder="1" applyAlignment="1" applyProtection="1">
      <alignment horizontal="left" vertical="top"/>
      <protection locked="0"/>
    </xf>
    <xf numFmtId="0" fontId="26" fillId="0" borderId="0" xfId="3" applyFont="1" applyFill="1" applyAlignment="1" applyProtection="1">
      <alignment horizontal="left" vertical="center"/>
      <protection locked="0"/>
    </xf>
    <xf numFmtId="2" fontId="7" fillId="0" borderId="0" xfId="3" applyNumberFormat="1" applyFill="1" applyAlignment="1" applyProtection="1">
      <alignment horizontal="left" vertical="top"/>
      <protection locked="0"/>
    </xf>
    <xf numFmtId="0" fontId="19" fillId="0" borderId="7" xfId="2" applyFont="1" applyFill="1" applyBorder="1" applyAlignment="1" applyProtection="1">
      <alignment horizontal="left" vertical="center" wrapText="1"/>
      <protection locked="0"/>
    </xf>
    <xf numFmtId="0" fontId="31" fillId="0" borderId="7" xfId="3" applyFont="1" applyFill="1" applyBorder="1" applyAlignment="1" applyProtection="1">
      <alignment horizontal="left" wrapText="1"/>
      <protection locked="0"/>
    </xf>
    <xf numFmtId="2" fontId="19" fillId="0" borderId="7" xfId="3" applyNumberFormat="1" applyFont="1" applyFill="1" applyBorder="1" applyAlignment="1" applyProtection="1">
      <protection locked="0"/>
    </xf>
    <xf numFmtId="166" fontId="31" fillId="0" borderId="7" xfId="3" applyNumberFormat="1" applyFont="1" applyFill="1" applyBorder="1" applyAlignment="1" applyProtection="1">
      <alignment horizontal="right"/>
      <protection locked="0"/>
    </xf>
    <xf numFmtId="166" fontId="31" fillId="0" borderId="7" xfId="3" applyNumberFormat="1" applyFont="1" applyFill="1" applyBorder="1" applyAlignment="1" applyProtection="1">
      <alignment horizontal="center"/>
      <protection locked="0"/>
    </xf>
    <xf numFmtId="167" fontId="5" fillId="0" borderId="7" xfId="3" applyNumberFormat="1" applyFont="1" applyFill="1" applyBorder="1" applyAlignment="1" applyProtection="1">
      <alignment horizontal="right"/>
      <protection locked="0"/>
    </xf>
    <xf numFmtId="2" fontId="5" fillId="0" borderId="7" xfId="2" applyNumberFormat="1" applyFont="1" applyFill="1" applyBorder="1" applyAlignment="1" applyProtection="1">
      <alignment horizontal="right"/>
      <protection locked="0"/>
    </xf>
    <xf numFmtId="165" fontId="25" fillId="0" borderId="7" xfId="3" applyNumberFormat="1" applyFont="1" applyFill="1" applyBorder="1" applyAlignment="1" applyProtection="1">
      <alignment horizontal="right"/>
      <protection locked="0"/>
    </xf>
    <xf numFmtId="0" fontId="25" fillId="0" borderId="7" xfId="3" applyFont="1" applyFill="1" applyBorder="1" applyAlignment="1" applyProtection="1">
      <alignment horizontal="left" wrapText="1"/>
      <protection locked="0"/>
    </xf>
    <xf numFmtId="2" fontId="19" fillId="0" borderId="7" xfId="3" applyNumberFormat="1" applyFont="1" applyFill="1" applyBorder="1" applyAlignment="1" applyProtection="1">
      <alignment horizontal="right"/>
      <protection locked="0"/>
    </xf>
    <xf numFmtId="166" fontId="25" fillId="0" borderId="7" xfId="3" applyNumberFormat="1" applyFont="1" applyFill="1" applyBorder="1" applyAlignment="1" applyProtection="1">
      <alignment horizontal="right"/>
      <protection locked="0"/>
    </xf>
    <xf numFmtId="166" fontId="9" fillId="0" borderId="7" xfId="9" applyNumberFormat="1" applyFont="1" applyFill="1" applyBorder="1" applyAlignment="1" applyProtection="1">
      <alignment horizontal="center"/>
      <protection locked="0"/>
    </xf>
    <xf numFmtId="169" fontId="9" fillId="0" borderId="7" xfId="2" applyNumberFormat="1" applyFont="1" applyFill="1" applyBorder="1" applyAlignment="1" applyProtection="1">
      <alignment horizontal="right"/>
      <protection locked="0"/>
    </xf>
    <xf numFmtId="2" fontId="25" fillId="0" borderId="7" xfId="2" applyNumberFormat="1" applyFont="1" applyFill="1" applyBorder="1" applyAlignment="1" applyProtection="1">
      <alignment horizontal="right" wrapText="1"/>
      <protection locked="0"/>
    </xf>
    <xf numFmtId="166" fontId="37" fillId="0" borderId="7" xfId="2" applyNumberFormat="1" applyFont="1" applyFill="1" applyBorder="1" applyAlignment="1" applyProtection="1">
      <alignment horizontal="right"/>
      <protection locked="0"/>
    </xf>
    <xf numFmtId="0" fontId="38" fillId="0" borderId="7" xfId="2" applyFont="1" applyFill="1" applyBorder="1" applyAlignment="1" applyProtection="1">
      <alignment horizontal="left" vertical="top"/>
      <protection locked="0"/>
    </xf>
    <xf numFmtId="0" fontId="9" fillId="0" borderId="7" xfId="2" applyNumberFormat="1" applyFont="1" applyFill="1" applyBorder="1" applyAlignment="1" applyProtection="1">
      <alignment horizontal="left"/>
    </xf>
    <xf numFmtId="0" fontId="9" fillId="0" borderId="7" xfId="2" applyFont="1" applyFill="1" applyBorder="1" applyAlignment="1" applyProtection="1">
      <alignment horizontal="left" shrinkToFit="1"/>
    </xf>
    <xf numFmtId="165" fontId="25" fillId="0" borderId="7" xfId="2" applyNumberFormat="1" applyFont="1" applyFill="1" applyBorder="1" applyAlignment="1">
      <alignment horizontal="right"/>
      <protection locked="0"/>
    </xf>
    <xf numFmtId="0" fontId="25" fillId="0" borderId="7" xfId="2" applyFont="1" applyFill="1" applyBorder="1" applyAlignment="1">
      <alignment horizontal="left" wrapText="1"/>
      <protection locked="0"/>
    </xf>
    <xf numFmtId="166" fontId="25" fillId="0" borderId="7" xfId="2" applyNumberFormat="1" applyFont="1" applyFill="1" applyBorder="1" applyAlignment="1">
      <alignment horizontal="right"/>
      <protection locked="0"/>
    </xf>
    <xf numFmtId="166" fontId="9" fillId="0" borderId="7" xfId="2" applyNumberFormat="1" applyFont="1" applyFill="1" applyBorder="1" applyAlignment="1">
      <alignment horizontal="right"/>
      <protection locked="0"/>
    </xf>
    <xf numFmtId="0" fontId="7" fillId="0" borderId="7" xfId="3" applyFill="1" applyBorder="1" applyAlignment="1" applyProtection="1">
      <alignment horizontal="left"/>
      <protection locked="0"/>
    </xf>
    <xf numFmtId="166" fontId="9" fillId="0" borderId="7" xfId="3" applyNumberFormat="1" applyFont="1" applyFill="1" applyBorder="1" applyAlignment="1" applyProtection="1">
      <alignment horizontal="center"/>
    </xf>
    <xf numFmtId="166" fontId="39" fillId="0" borderId="0" xfId="3" applyNumberFormat="1" applyFont="1" applyFill="1" applyAlignment="1" applyProtection="1">
      <alignment horizontal="right"/>
      <protection locked="0"/>
    </xf>
    <xf numFmtId="165" fontId="7" fillId="0" borderId="0" xfId="3" applyNumberFormat="1" applyAlignment="1" applyProtection="1">
      <alignment horizontal="right" vertical="top"/>
      <protection locked="0"/>
    </xf>
    <xf numFmtId="0" fontId="7" fillId="0" borderId="0" xfId="3" applyAlignment="1" applyProtection="1">
      <alignment horizontal="left" vertical="top" wrapText="1"/>
      <protection locked="0"/>
    </xf>
    <xf numFmtId="167" fontId="7" fillId="0" borderId="0" xfId="3" applyNumberFormat="1" applyAlignment="1" applyProtection="1">
      <alignment horizontal="right" vertical="top"/>
      <protection locked="0"/>
    </xf>
    <xf numFmtId="166" fontId="7" fillId="0" borderId="0" xfId="3" applyNumberFormat="1" applyFill="1" applyAlignment="1" applyProtection="1">
      <alignment horizontal="right" vertical="top"/>
      <protection locked="0"/>
    </xf>
    <xf numFmtId="166" fontId="7" fillId="0" borderId="0" xfId="3" applyNumberFormat="1" applyAlignment="1" applyProtection="1">
      <alignment horizontal="right" vertical="top"/>
      <protection locked="0"/>
    </xf>
    <xf numFmtId="0" fontId="1" fillId="0" borderId="0" xfId="3" applyFont="1" applyAlignment="1" applyProtection="1">
      <alignment horizontal="left" vertical="top"/>
      <protection locked="0"/>
    </xf>
    <xf numFmtId="0" fontId="1" fillId="0" borderId="0" xfId="3" applyFont="1" applyFill="1" applyAlignment="1" applyProtection="1">
      <alignment horizontal="left" vertical="top"/>
      <protection locked="0"/>
    </xf>
    <xf numFmtId="0" fontId="5" fillId="0" borderId="10" xfId="3" applyFont="1" applyBorder="1" applyAlignment="1" applyProtection="1">
      <alignment horizontal="left"/>
      <protection locked="0"/>
    </xf>
    <xf numFmtId="0" fontId="25" fillId="0" borderId="11" xfId="3" applyFont="1" applyBorder="1" applyAlignment="1" applyProtection="1">
      <alignment horizontal="center"/>
      <protection locked="0"/>
    </xf>
    <xf numFmtId="167" fontId="25" fillId="0" borderId="11" xfId="3" applyNumberFormat="1" applyFont="1" applyBorder="1" applyAlignment="1" applyProtection="1">
      <alignment horizontal="right"/>
      <protection locked="0"/>
    </xf>
    <xf numFmtId="166" fontId="25" fillId="0" borderId="13" xfId="3" applyNumberFormat="1" applyFont="1" applyFill="1" applyBorder="1" applyAlignment="1" applyProtection="1">
      <alignment horizontal="right"/>
      <protection locked="0"/>
    </xf>
    <xf numFmtId="166" fontId="5" fillId="0" borderId="8" xfId="3" applyNumberFormat="1" applyFont="1" applyBorder="1" applyAlignment="1" applyProtection="1">
      <alignment horizontal="right"/>
      <protection locked="0"/>
    </xf>
    <xf numFmtId="166" fontId="7" fillId="0" borderId="0" xfId="3" applyNumberFormat="1" applyFill="1" applyAlignment="1" applyProtection="1">
      <alignment horizontal="left" vertical="top"/>
      <protection locked="0"/>
    </xf>
    <xf numFmtId="4" fontId="7" fillId="0" borderId="0" xfId="3" applyNumberFormat="1" applyFill="1" applyAlignment="1" applyProtection="1">
      <alignment horizontal="right" vertical="top"/>
      <protection locked="0"/>
    </xf>
    <xf numFmtId="4" fontId="7" fillId="0" borderId="0" xfId="3" applyNumberFormat="1" applyFill="1" applyAlignment="1" applyProtection="1">
      <alignment horizontal="left" vertical="top"/>
      <protection locked="0"/>
    </xf>
    <xf numFmtId="165" fontId="25" fillId="0" borderId="0" xfId="3" applyNumberFormat="1" applyFont="1" applyBorder="1" applyAlignment="1" applyProtection="1">
      <alignment horizontal="right"/>
      <protection locked="0"/>
    </xf>
    <xf numFmtId="0" fontId="25" fillId="0" borderId="0" xfId="3" applyFont="1" applyBorder="1" applyAlignment="1" applyProtection="1">
      <alignment horizontal="left" wrapText="1"/>
      <protection locked="0"/>
    </xf>
    <xf numFmtId="0" fontId="9" fillId="0" borderId="0" xfId="3" applyFont="1" applyBorder="1" applyAlignment="1" applyProtection="1">
      <alignment horizontal="left" wrapText="1"/>
      <protection locked="0"/>
    </xf>
    <xf numFmtId="0" fontId="25" fillId="0" borderId="0" xfId="3" applyFont="1" applyBorder="1" applyAlignment="1" applyProtection="1">
      <alignment horizontal="center" wrapText="1"/>
      <protection locked="0"/>
    </xf>
    <xf numFmtId="167" fontId="25" fillId="0" borderId="0" xfId="3" applyNumberFormat="1" applyFont="1" applyBorder="1" applyAlignment="1" applyProtection="1">
      <alignment horizontal="right"/>
      <protection locked="0"/>
    </xf>
    <xf numFmtId="166" fontId="25" fillId="0" borderId="0" xfId="3" applyNumberFormat="1" applyFont="1" applyFill="1" applyBorder="1" applyAlignment="1" applyProtection="1">
      <alignment horizontal="right"/>
      <protection locked="0"/>
    </xf>
    <xf numFmtId="166" fontId="9" fillId="0" borderId="0" xfId="3" applyNumberFormat="1" applyFont="1" applyBorder="1" applyAlignment="1" applyProtection="1">
      <alignment horizontal="right"/>
      <protection locked="0"/>
    </xf>
    <xf numFmtId="0" fontId="40" fillId="0" borderId="0" xfId="10" applyFont="1" applyAlignment="1">
      <alignment vertical="center"/>
    </xf>
    <xf numFmtId="0" fontId="40" fillId="0" borderId="0" xfId="10" applyFont="1" applyFill="1" applyAlignment="1">
      <alignment vertical="center"/>
    </xf>
    <xf numFmtId="0" fontId="40" fillId="0" borderId="0" xfId="10" applyFont="1" applyAlignment="1">
      <alignment horizontal="center" vertical="center" wrapText="1"/>
    </xf>
    <xf numFmtId="0" fontId="40" fillId="0" borderId="0" xfId="10" applyFont="1" applyBorder="1" applyAlignment="1">
      <alignment horizontal="center" vertical="center" wrapText="1"/>
    </xf>
    <xf numFmtId="0" fontId="7" fillId="0" borderId="0" xfId="3" applyAlignment="1" applyProtection="1">
      <alignment vertical="top"/>
      <protection locked="0"/>
    </xf>
    <xf numFmtId="168" fontId="7" fillId="0" borderId="0" xfId="3" applyNumberFormat="1" applyFill="1" applyAlignment="1" applyProtection="1">
      <alignment vertical="top"/>
      <protection locked="0"/>
    </xf>
    <xf numFmtId="0" fontId="2" fillId="0" borderId="0" xfId="3" applyFont="1" applyFill="1" applyAlignment="1">
      <alignment vertical="center" wrapText="1"/>
      <protection locked="0"/>
    </xf>
    <xf numFmtId="0" fontId="40" fillId="0" borderId="0" xfId="10" applyFont="1" applyFill="1" applyAlignment="1">
      <alignment horizontal="center" vertical="center" wrapText="1"/>
    </xf>
    <xf numFmtId="0" fontId="40" fillId="0" borderId="0" xfId="10" applyFont="1" applyFill="1" applyBorder="1" applyAlignment="1">
      <alignment horizontal="center" vertical="center" wrapText="1"/>
    </xf>
    <xf numFmtId="0" fontId="7" fillId="0" borderId="0" xfId="3" applyFill="1" applyAlignment="1">
      <alignment vertical="top"/>
      <protection locked="0"/>
    </xf>
    <xf numFmtId="0" fontId="7" fillId="0" borderId="0" xfId="3" applyAlignment="1">
      <alignment vertical="top"/>
      <protection locked="0"/>
    </xf>
    <xf numFmtId="167" fontId="2" fillId="0" borderId="0" xfId="1" applyNumberFormat="1" applyFill="1" applyAlignment="1">
      <alignment horizontal="right" vertical="top"/>
      <protection locked="0"/>
    </xf>
    <xf numFmtId="166" fontId="2" fillId="0" borderId="0" xfId="1" applyNumberFormat="1" applyFill="1" applyAlignment="1">
      <alignment horizontal="right" vertical="top"/>
      <protection locked="0"/>
    </xf>
    <xf numFmtId="0" fontId="2" fillId="0" borderId="0" xfId="1" applyFont="1" applyFill="1" applyAlignment="1">
      <alignment horizontal="left" vertical="top"/>
      <protection locked="0"/>
    </xf>
    <xf numFmtId="166" fontId="9" fillId="0" borderId="7" xfId="5" applyNumberFormat="1" applyFont="1" applyFill="1" applyBorder="1" applyAlignment="1" applyProtection="1">
      <alignment horizontal="center"/>
      <protection locked="0"/>
    </xf>
    <xf numFmtId="2" fontId="19" fillId="0" borderId="7" xfId="3" applyNumberFormat="1" applyFont="1" applyFill="1" applyBorder="1" applyAlignment="1">
      <alignment horizontal="right"/>
      <protection locked="0"/>
    </xf>
    <xf numFmtId="0" fontId="7" fillId="0" borderId="0" xfId="6" applyFont="1" applyFill="1" applyAlignment="1" applyProtection="1">
      <alignment horizontal="left" vertical="top"/>
      <protection locked="0"/>
    </xf>
    <xf numFmtId="49" fontId="5" fillId="0" borderId="7" xfId="2" applyNumberFormat="1" applyFont="1" applyFill="1" applyBorder="1" applyAlignment="1" applyProtection="1">
      <alignment horizontal="left" wrapText="1"/>
      <protection locked="0"/>
    </xf>
    <xf numFmtId="0" fontId="16" fillId="0" borderId="0" xfId="3" applyFont="1" applyFill="1" applyAlignment="1" applyProtection="1">
      <alignment horizontal="left" vertical="center"/>
      <protection locked="0"/>
    </xf>
    <xf numFmtId="166" fontId="9" fillId="2" borderId="7" xfId="2" applyNumberFormat="1" applyFont="1" applyFill="1" applyBorder="1" applyAlignment="1" applyProtection="1">
      <alignment horizontal="right"/>
      <protection locked="0"/>
    </xf>
    <xf numFmtId="0" fontId="2" fillId="0" borderId="0" xfId="1" applyFill="1" applyAlignment="1">
      <alignment horizontal="right" vertical="center"/>
      <protection locked="0"/>
    </xf>
    <xf numFmtId="2" fontId="7" fillId="0" borderId="7" xfId="2" applyNumberFormat="1" applyFont="1" applyFill="1" applyBorder="1" applyAlignment="1" applyProtection="1">
      <alignment horizontal="left" vertical="top"/>
      <protection locked="0"/>
    </xf>
    <xf numFmtId="165" fontId="23" fillId="0" borderId="7" xfId="6" applyNumberFormat="1" applyFont="1" applyFill="1" applyBorder="1" applyAlignment="1" applyProtection="1">
      <alignment horizontal="right"/>
      <protection locked="0"/>
    </xf>
    <xf numFmtId="49" fontId="25" fillId="0" borderId="7" xfId="6" applyNumberFormat="1" applyFont="1" applyFill="1" applyBorder="1" applyAlignment="1" applyProtection="1">
      <alignment horizontal="left" wrapText="1"/>
      <protection locked="0"/>
    </xf>
    <xf numFmtId="0" fontId="25" fillId="0" borderId="7" xfId="6" applyFont="1" applyFill="1" applyBorder="1" applyAlignment="1" applyProtection="1">
      <alignment horizontal="left" wrapText="1"/>
      <protection locked="0"/>
    </xf>
    <xf numFmtId="0" fontId="23" fillId="0" borderId="7" xfId="6" applyFont="1" applyFill="1" applyBorder="1" applyAlignment="1" applyProtection="1">
      <alignment horizontal="left" wrapText="1"/>
      <protection locked="0"/>
    </xf>
    <xf numFmtId="2" fontId="19" fillId="0" borderId="7" xfId="6" applyNumberFormat="1" applyFont="1" applyFill="1" applyBorder="1" applyAlignment="1" applyProtection="1">
      <alignment horizontal="right" wrapText="1"/>
      <protection locked="0"/>
    </xf>
    <xf numFmtId="2" fontId="19" fillId="3" borderId="7" xfId="6" applyNumberFormat="1" applyFont="1" applyFill="1" applyBorder="1" applyAlignment="1" applyProtection="1">
      <alignment horizontal="right"/>
      <protection locked="0"/>
    </xf>
    <xf numFmtId="166" fontId="19" fillId="0" borderId="7" xfId="6" applyNumberFormat="1" applyFont="1" applyFill="1" applyBorder="1" applyAlignment="1" applyProtection="1">
      <alignment horizontal="right"/>
      <protection locked="0"/>
    </xf>
    <xf numFmtId="0" fontId="44" fillId="0" borderId="7" xfId="6" applyFont="1" applyFill="1" applyBorder="1" applyAlignment="1" applyProtection="1">
      <alignment horizontal="left" vertical="top"/>
      <protection locked="0"/>
    </xf>
    <xf numFmtId="0" fontId="44" fillId="0" borderId="0" xfId="6" applyFont="1" applyFill="1" applyAlignment="1" applyProtection="1">
      <alignment horizontal="left" vertical="top"/>
      <protection locked="0"/>
    </xf>
    <xf numFmtId="0" fontId="44" fillId="0" borderId="0" xfId="6" applyFont="1" applyAlignment="1" applyProtection="1">
      <alignment horizontal="left"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20" fillId="0" borderId="0" xfId="0" applyFont="1" applyFill="1" applyAlignment="1" applyProtection="1">
      <alignment horizontal="left" vertical="center"/>
      <protection locked="0"/>
    </xf>
    <xf numFmtId="2" fontId="26" fillId="0" borderId="0" xfId="0" applyNumberFormat="1" applyFont="1" applyFill="1" applyAlignment="1" applyProtection="1">
      <alignment horizontal="left" vertical="center"/>
      <protection locked="0"/>
    </xf>
    <xf numFmtId="0" fontId="16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42" fillId="0" borderId="0" xfId="0" applyFont="1" applyFill="1" applyAlignment="1" applyProtection="1">
      <alignment horizontal="left" vertical="top"/>
      <protection locked="0"/>
    </xf>
    <xf numFmtId="0" fontId="8" fillId="0" borderId="0" xfId="0" applyFont="1" applyFill="1" applyAlignment="1" applyProtection="1">
      <alignment horizontal="left" vertical="top"/>
      <protection locked="0"/>
    </xf>
    <xf numFmtId="0" fontId="27" fillId="0" borderId="0" xfId="0" applyFont="1" applyFill="1" applyAlignment="1" applyProtection="1">
      <alignment horizontal="left" vertical="top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right" vertical="center"/>
      <protection locked="0"/>
    </xf>
    <xf numFmtId="0" fontId="4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top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2" fontId="43" fillId="0" borderId="0" xfId="0" applyNumberFormat="1" applyFont="1" applyFill="1" applyAlignment="1" applyProtection="1">
      <alignment vertical="center"/>
      <protection locked="0"/>
    </xf>
    <xf numFmtId="2" fontId="0" fillId="0" borderId="0" xfId="0" applyNumberForma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top"/>
      <protection locked="0"/>
    </xf>
    <xf numFmtId="0" fontId="32" fillId="0" borderId="0" xfId="0" applyFont="1" applyFill="1" applyAlignment="1" applyProtection="1">
      <alignment vertical="center"/>
      <protection locked="0"/>
    </xf>
    <xf numFmtId="0" fontId="33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168" fontId="34" fillId="0" borderId="0" xfId="0" applyNumberFormat="1" applyFont="1" applyFill="1" applyAlignment="1" applyProtection="1">
      <alignment vertical="center"/>
      <protection locked="0"/>
    </xf>
    <xf numFmtId="0" fontId="35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36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right" vertical="top"/>
      <protection locked="0"/>
    </xf>
    <xf numFmtId="0" fontId="28" fillId="0" borderId="0" xfId="0" applyFont="1" applyFill="1" applyAlignment="1" applyProtection="1">
      <alignment horizontal="left" vertical="center"/>
      <protection locked="0"/>
    </xf>
    <xf numFmtId="0" fontId="45" fillId="0" borderId="0" xfId="0" applyFont="1" applyFill="1" applyAlignment="1" applyProtection="1">
      <alignment horizontal="left" vertical="top"/>
      <protection locked="0"/>
    </xf>
    <xf numFmtId="0" fontId="45" fillId="0" borderId="0" xfId="0" applyFont="1" applyFill="1" applyAlignment="1" applyProtection="1">
      <alignment horizontal="left" vertical="center"/>
      <protection locked="0"/>
    </xf>
    <xf numFmtId="0" fontId="19" fillId="0" borderId="14" xfId="6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top"/>
      <protection locked="0"/>
    </xf>
    <xf numFmtId="0" fontId="7" fillId="0" borderId="0" xfId="3" applyFill="1" applyAlignment="1" applyProtection="1">
      <alignment horizontal="left" wrapText="1"/>
      <protection locked="0"/>
    </xf>
    <xf numFmtId="0" fontId="40" fillId="0" borderId="0" xfId="10" applyFont="1" applyFill="1" applyAlignment="1">
      <alignment vertical="center" wrapText="1"/>
    </xf>
    <xf numFmtId="165" fontId="9" fillId="0" borderId="7" xfId="9" applyNumberFormat="1" applyFont="1" applyFill="1" applyBorder="1" applyAlignment="1" applyProtection="1">
      <alignment horizontal="right"/>
      <protection locked="0"/>
    </xf>
    <xf numFmtId="49" fontId="9" fillId="0" borderId="7" xfId="9" applyNumberFormat="1" applyFont="1" applyFill="1" applyBorder="1" applyAlignment="1" applyProtection="1">
      <alignment horizontal="left" wrapText="1"/>
      <protection locked="0"/>
    </xf>
    <xf numFmtId="0" fontId="9" fillId="0" borderId="7" xfId="9" applyFont="1" applyFill="1" applyBorder="1" applyAlignment="1" applyProtection="1">
      <alignment horizontal="left" wrapText="1"/>
      <protection locked="0"/>
    </xf>
    <xf numFmtId="2" fontId="9" fillId="0" borderId="7" xfId="9" applyNumberFormat="1" applyFont="1" applyFill="1" applyBorder="1" applyAlignment="1" applyProtection="1">
      <alignment horizontal="right"/>
      <protection locked="0"/>
    </xf>
    <xf numFmtId="166" fontId="9" fillId="0" borderId="7" xfId="9" applyNumberFormat="1" applyFont="1" applyFill="1" applyBorder="1" applyAlignment="1" applyProtection="1">
      <alignment horizontal="right"/>
      <protection locked="0"/>
    </xf>
    <xf numFmtId="0" fontId="23" fillId="0" borderId="7" xfId="9" applyFont="1" applyFill="1" applyBorder="1" applyAlignment="1">
      <alignment horizontal="left" wrapText="1"/>
      <protection locked="0"/>
    </xf>
    <xf numFmtId="2" fontId="23" fillId="0" borderId="7" xfId="9" applyNumberFormat="1" applyFont="1" applyFill="1" applyBorder="1" applyAlignment="1" applyProtection="1">
      <alignment horizontal="right" wrapText="1"/>
      <protection locked="0"/>
    </xf>
    <xf numFmtId="0" fontId="7" fillId="0" borderId="0" xfId="7" applyFont="1" applyFill="1" applyAlignment="1" applyProtection="1">
      <alignment horizontal="left" vertical="top"/>
      <protection locked="0"/>
    </xf>
    <xf numFmtId="0" fontId="30" fillId="0" borderId="0" xfId="7" applyFont="1" applyFill="1" applyAlignment="1" applyProtection="1">
      <alignment horizontal="left" vertical="center"/>
      <protection locked="0"/>
    </xf>
    <xf numFmtId="0" fontId="48" fillId="0" borderId="0" xfId="3" applyFont="1" applyFill="1" applyAlignment="1" applyProtection="1">
      <alignment horizontal="left" vertical="center"/>
      <protection locked="0"/>
    </xf>
    <xf numFmtId="49" fontId="9" fillId="0" borderId="7" xfId="8" applyNumberFormat="1" applyFont="1" applyFill="1" applyBorder="1" applyAlignment="1" applyProtection="1">
      <alignment horizontal="right" wrapText="1"/>
      <protection locked="0"/>
    </xf>
    <xf numFmtId="0" fontId="9" fillId="0" borderId="7" xfId="8" applyFont="1" applyFill="1" applyBorder="1" applyAlignment="1">
      <alignment horizontal="left" wrapText="1"/>
      <protection locked="0"/>
    </xf>
    <xf numFmtId="0" fontId="9" fillId="0" borderId="7" xfId="8" applyFont="1" applyFill="1" applyBorder="1" applyAlignment="1" applyProtection="1">
      <alignment horizontal="left" wrapText="1"/>
      <protection locked="0"/>
    </xf>
    <xf numFmtId="2" fontId="9" fillId="0" borderId="7" xfId="8" applyNumberFormat="1" applyFont="1" applyFill="1" applyBorder="1" applyAlignment="1" applyProtection="1">
      <alignment horizontal="right"/>
      <protection locked="0"/>
    </xf>
    <xf numFmtId="166" fontId="9" fillId="0" borderId="7" xfId="8" applyNumberFormat="1" applyFont="1" applyFill="1" applyBorder="1" applyAlignment="1" applyProtection="1">
      <alignment horizontal="right"/>
      <protection locked="0"/>
    </xf>
    <xf numFmtId="0" fontId="49" fillId="0" borderId="0" xfId="8" applyFont="1" applyFill="1" applyAlignment="1">
      <alignment horizontal="left" vertical="center" textRotation="90" wrapText="1"/>
      <protection locked="0"/>
    </xf>
    <xf numFmtId="0" fontId="2" fillId="0" borderId="0" xfId="8" applyFill="1" applyAlignment="1">
      <alignment horizontal="left" vertical="top"/>
      <protection locked="0"/>
    </xf>
    <xf numFmtId="0" fontId="2" fillId="0" borderId="0" xfId="8" applyAlignment="1">
      <alignment horizontal="left" vertical="top"/>
      <protection locked="0"/>
    </xf>
    <xf numFmtId="165" fontId="9" fillId="0" borderId="7" xfId="8" applyNumberFormat="1" applyFont="1" applyFill="1" applyBorder="1" applyAlignment="1" applyProtection="1">
      <alignment horizontal="right"/>
      <protection locked="0"/>
    </xf>
    <xf numFmtId="2" fontId="19" fillId="0" borderId="7" xfId="8" applyNumberFormat="1" applyFont="1" applyFill="1" applyBorder="1" applyAlignment="1" applyProtection="1">
      <alignment horizontal="right"/>
      <protection locked="0"/>
    </xf>
    <xf numFmtId="166" fontId="9" fillId="0" borderId="0" xfId="8" applyNumberFormat="1" applyFont="1" applyFill="1" applyBorder="1" applyAlignment="1">
      <alignment horizontal="left"/>
      <protection locked="0"/>
    </xf>
    <xf numFmtId="165" fontId="9" fillId="0" borderId="7" xfId="8" applyNumberFormat="1" applyFont="1" applyFill="1" applyBorder="1" applyAlignment="1">
      <alignment horizontal="right"/>
      <protection locked="0"/>
    </xf>
    <xf numFmtId="166" fontId="9" fillId="0" borderId="7" xfId="8" applyNumberFormat="1" applyFont="1" applyFill="1" applyBorder="1" applyAlignment="1">
      <alignment horizontal="right"/>
      <protection locked="0"/>
    </xf>
    <xf numFmtId="166" fontId="9" fillId="0" borderId="7" xfId="8" applyNumberFormat="1" applyFont="1" applyFill="1" applyBorder="1" applyAlignment="1">
      <alignment horizontal="center"/>
      <protection locked="0"/>
    </xf>
    <xf numFmtId="166" fontId="9" fillId="0" borderId="0" xfId="8" applyNumberFormat="1" applyFont="1" applyFill="1" applyBorder="1" applyAlignment="1">
      <alignment horizontal="center"/>
      <protection locked="0"/>
    </xf>
    <xf numFmtId="2" fontId="19" fillId="3" borderId="7" xfId="3" applyNumberFormat="1" applyFont="1" applyFill="1" applyBorder="1" applyAlignment="1" applyProtection="1">
      <alignment horizontal="right"/>
      <protection locked="0"/>
    </xf>
    <xf numFmtId="0" fontId="16" fillId="0" borderId="7" xfId="2" applyFont="1" applyFill="1" applyBorder="1" applyAlignment="1" applyProtection="1">
      <alignment horizontal="center" vertical="center" wrapText="1"/>
      <protection locked="0"/>
    </xf>
    <xf numFmtId="2" fontId="50" fillId="0" borderId="7" xfId="2" applyNumberFormat="1" applyFont="1" applyFill="1" applyBorder="1" applyAlignment="1" applyProtection="1">
      <alignment horizontal="right" wrapText="1"/>
      <protection locked="0"/>
    </xf>
    <xf numFmtId="0" fontId="15" fillId="0" borderId="0" xfId="3" applyFont="1" applyFill="1" applyAlignment="1" applyProtection="1"/>
    <xf numFmtId="2" fontId="9" fillId="0" borderId="7" xfId="3" applyNumberFormat="1" applyFont="1" applyFill="1" applyBorder="1" applyAlignment="1" applyProtection="1">
      <alignment horizontal="right" shrinkToFit="1"/>
    </xf>
    <xf numFmtId="2" fontId="9" fillId="0" borderId="7" xfId="3" applyNumberFormat="1" applyFont="1" applyFill="1" applyBorder="1" applyAlignment="1" applyProtection="1">
      <alignment horizontal="right" shrinkToFit="1"/>
      <protection locked="0"/>
    </xf>
    <xf numFmtId="0" fontId="52" fillId="0" borderId="0" xfId="3" applyFont="1" applyFill="1" applyAlignment="1" applyProtection="1">
      <alignment horizontal="left" vertical="center"/>
      <protection locked="0"/>
    </xf>
    <xf numFmtId="4" fontId="9" fillId="0" borderId="7" xfId="2" applyNumberFormat="1" applyFont="1" applyFill="1" applyBorder="1" applyAlignment="1" applyProtection="1">
      <alignment horizontal="right" shrinkToFit="1"/>
    </xf>
    <xf numFmtId="4" fontId="9" fillId="0" borderId="7" xfId="2" applyNumberFormat="1" applyFont="1" applyFill="1" applyBorder="1" applyAlignment="1" applyProtection="1">
      <alignment horizontal="right" shrinkToFit="1"/>
      <protection locked="0"/>
    </xf>
    <xf numFmtId="2" fontId="23" fillId="0" borderId="7" xfId="2" applyNumberFormat="1" applyFont="1" applyFill="1" applyBorder="1" applyAlignment="1">
      <alignment horizontal="right"/>
      <protection locked="0"/>
    </xf>
    <xf numFmtId="165" fontId="39" fillId="0" borderId="0" xfId="3" applyNumberFormat="1" applyFont="1" applyAlignment="1" applyProtection="1">
      <alignment horizontal="right"/>
      <protection locked="0"/>
    </xf>
    <xf numFmtId="0" fontId="39" fillId="0" borderId="0" xfId="3" applyFont="1" applyAlignment="1" applyProtection="1">
      <alignment horizontal="left" wrapText="1"/>
      <protection locked="0"/>
    </xf>
    <xf numFmtId="167" fontId="39" fillId="0" borderId="0" xfId="3" applyNumberFormat="1" applyFont="1" applyAlignment="1" applyProtection="1">
      <alignment horizontal="right"/>
      <protection locked="0"/>
    </xf>
    <xf numFmtId="166" fontId="39" fillId="0" borderId="0" xfId="3" applyNumberFormat="1" applyFont="1" applyAlignment="1" applyProtection="1">
      <alignment horizontal="right"/>
      <protection locked="0"/>
    </xf>
    <xf numFmtId="168" fontId="51" fillId="0" borderId="0" xfId="0" applyNumberFormat="1" applyFont="1" applyFill="1" applyAlignment="1" applyProtection="1">
      <alignment horizontal="left" vertical="top"/>
      <protection locked="0"/>
    </xf>
    <xf numFmtId="0" fontId="36" fillId="0" borderId="0" xfId="0" applyFont="1" applyFill="1" applyAlignment="1" applyProtection="1">
      <alignment horizontal="right" vertical="center"/>
      <protection locked="0"/>
    </xf>
    <xf numFmtId="0" fontId="26" fillId="0" borderId="0" xfId="0" applyFont="1" applyFill="1" applyAlignment="1" applyProtection="1">
      <alignment horizontal="left" vertical="center"/>
      <protection locked="0"/>
    </xf>
    <xf numFmtId="0" fontId="53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54" fillId="0" borderId="0" xfId="0" applyFont="1" applyFill="1" applyAlignment="1" applyProtection="1">
      <alignment vertical="center"/>
    </xf>
    <xf numFmtId="8" fontId="0" fillId="0" borderId="0" xfId="0" applyNumberFormat="1" applyFill="1" applyAlignment="1" applyProtection="1">
      <alignment horizontal="left" vertical="top"/>
      <protection locked="0"/>
    </xf>
    <xf numFmtId="0" fontId="55" fillId="0" borderId="0" xfId="2" applyFont="1" applyFill="1" applyAlignment="1" applyProtection="1">
      <alignment horizontal="left" vertical="center"/>
      <protection locked="0"/>
    </xf>
    <xf numFmtId="0" fontId="47" fillId="0" borderId="0" xfId="0" applyFont="1" applyFill="1" applyAlignment="1" applyProtection="1">
      <alignment horizontal="left" vertical="center"/>
      <protection locked="0"/>
    </xf>
    <xf numFmtId="0" fontId="56" fillId="0" borderId="7" xfId="3" applyFont="1" applyFill="1" applyBorder="1" applyAlignment="1" applyProtection="1">
      <alignment horizontal="center" vertical="center"/>
      <protection locked="0"/>
    </xf>
    <xf numFmtId="0" fontId="56" fillId="0" borderId="15" xfId="3" applyFont="1" applyFill="1" applyBorder="1" applyAlignment="1" applyProtection="1">
      <alignment horizontal="center" vertical="center"/>
      <protection locked="0"/>
    </xf>
    <xf numFmtId="165" fontId="9" fillId="0" borderId="7" xfId="0" applyNumberFormat="1" applyFont="1" applyFill="1" applyBorder="1" applyAlignment="1" applyProtection="1">
      <alignment horizontal="right"/>
      <protection locked="0"/>
    </xf>
    <xf numFmtId="49" fontId="9" fillId="0" borderId="7" xfId="0" applyNumberFormat="1" applyFont="1" applyFill="1" applyBorder="1" applyAlignment="1" applyProtection="1">
      <alignment horizontal="left" wrapText="1"/>
      <protection locked="0"/>
    </xf>
    <xf numFmtId="0" fontId="9" fillId="0" borderId="7" xfId="0" applyFont="1" applyFill="1" applyBorder="1" applyAlignment="1" applyProtection="1">
      <alignment horizontal="left" wrapText="1"/>
      <protection locked="0"/>
    </xf>
    <xf numFmtId="2" fontId="9" fillId="0" borderId="7" xfId="0" applyNumberFormat="1" applyFont="1" applyFill="1" applyBorder="1" applyAlignment="1" applyProtection="1">
      <alignment horizontal="right"/>
      <protection locked="0"/>
    </xf>
    <xf numFmtId="166" fontId="9" fillId="0" borderId="7" xfId="0" applyNumberFormat="1" applyFont="1" applyFill="1" applyBorder="1" applyAlignment="1" applyProtection="1">
      <alignment horizontal="right"/>
      <protection locked="0"/>
    </xf>
    <xf numFmtId="0" fontId="19" fillId="0" borderId="7" xfId="0" applyFont="1" applyFill="1" applyBorder="1" applyAlignment="1" applyProtection="1">
      <alignment horizontal="left" wrapText="1"/>
      <protection locked="0"/>
    </xf>
    <xf numFmtId="2" fontId="19" fillId="0" borderId="7" xfId="0" applyNumberFormat="1" applyFont="1" applyFill="1" applyBorder="1" applyAlignment="1" applyProtection="1">
      <alignment horizontal="right"/>
      <protection locked="0"/>
    </xf>
    <xf numFmtId="0" fontId="0" fillId="0" borderId="7" xfId="0" applyFill="1" applyBorder="1" applyAlignment="1" applyProtection="1">
      <alignment vertical="top"/>
      <protection locked="0"/>
    </xf>
    <xf numFmtId="0" fontId="41" fillId="0" borderId="0" xfId="0" applyFont="1" applyFill="1" applyAlignment="1" applyProtection="1">
      <alignment horizontal="left" vertical="top"/>
      <protection locked="0"/>
    </xf>
    <xf numFmtId="0" fontId="26" fillId="0" borderId="0" xfId="8" applyFont="1" applyFill="1" applyAlignment="1">
      <alignment horizontal="left" vertical="center"/>
      <protection locked="0"/>
    </xf>
    <xf numFmtId="0" fontId="32" fillId="0" borderId="0" xfId="0" applyFont="1" applyFill="1" applyAlignment="1" applyProtection="1">
      <alignment horizontal="right" vertical="center"/>
      <protection locked="0"/>
    </xf>
    <xf numFmtId="0" fontId="46" fillId="0" borderId="7" xfId="2" applyFont="1" applyFill="1" applyBorder="1" applyAlignment="1" applyProtection="1">
      <alignment horizontal="right" vertical="center"/>
      <protection locked="0"/>
    </xf>
    <xf numFmtId="0" fontId="57" fillId="0" borderId="0" xfId="0" applyFont="1" applyFill="1" applyAlignment="1" applyProtection="1">
      <alignment horizontal="left" vertical="center"/>
      <protection locked="0"/>
    </xf>
    <xf numFmtId="0" fontId="5" fillId="0" borderId="0" xfId="1" applyFont="1" applyFill="1" applyAlignment="1" applyProtection="1">
      <alignment vertical="center"/>
    </xf>
    <xf numFmtId="0" fontId="6" fillId="0" borderId="0" xfId="2" applyAlignment="1" applyProtection="1">
      <alignment vertical="center"/>
    </xf>
    <xf numFmtId="0" fontId="5" fillId="0" borderId="0" xfId="1" applyFont="1" applyFill="1" applyAlignment="1" applyProtection="1"/>
    <xf numFmtId="0" fontId="7" fillId="0" borderId="0" xfId="3" applyFill="1" applyAlignment="1" applyProtection="1">
      <protection locked="0"/>
    </xf>
    <xf numFmtId="2" fontId="9" fillId="0" borderId="7" xfId="2" applyNumberFormat="1" applyFont="1" applyFill="1" applyBorder="1" applyAlignment="1" applyProtection="1">
      <protection locked="0"/>
    </xf>
    <xf numFmtId="49" fontId="9" fillId="0" borderId="7" xfId="2" applyNumberFormat="1" applyFont="1" applyFill="1" applyBorder="1" applyAlignment="1" applyProtection="1">
      <alignment horizontal="right" wrapText="1"/>
      <protection locked="0"/>
    </xf>
    <xf numFmtId="0" fontId="46" fillId="0" borderId="0" xfId="0" applyFont="1" applyFill="1" applyAlignment="1" applyProtection="1">
      <alignment horizontal="left" vertical="center"/>
      <protection locked="0"/>
    </xf>
    <xf numFmtId="0" fontId="40" fillId="0" borderId="0" xfId="10" applyFont="1" applyFill="1" applyAlignment="1">
      <alignment vertical="center" wrapText="1"/>
    </xf>
    <xf numFmtId="0" fontId="2" fillId="0" borderId="0" xfId="3" applyFont="1" applyFill="1" applyAlignment="1" applyProtection="1">
      <alignment vertical="center" wrapText="1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6" fillId="0" borderId="0" xfId="2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7" fillId="0" borderId="0" xfId="3" applyFill="1" applyAlignment="1" applyProtection="1">
      <alignment horizontal="left" wrapText="1"/>
      <protection locked="0"/>
    </xf>
    <xf numFmtId="165" fontId="5" fillId="0" borderId="10" xfId="3" applyNumberFormat="1" applyFont="1" applyBorder="1" applyAlignment="1" applyProtection="1">
      <alignment horizontal="center"/>
      <protection locked="0"/>
    </xf>
    <xf numFmtId="0" fontId="8" fillId="0" borderId="11" xfId="3" applyFont="1" applyBorder="1" applyAlignment="1" applyProtection="1">
      <alignment horizontal="center"/>
      <protection locked="0"/>
    </xf>
    <xf numFmtId="0" fontId="8" fillId="0" borderId="12" xfId="3" applyFont="1" applyBorder="1" applyAlignment="1" applyProtection="1">
      <alignment horizontal="center"/>
      <protection locked="0"/>
    </xf>
    <xf numFmtId="0" fontId="7" fillId="0" borderId="0" xfId="3" applyFill="1" applyAlignment="1" applyProtection="1">
      <alignment vertical="center" wrapText="1"/>
      <protection locked="0"/>
    </xf>
    <xf numFmtId="0" fontId="2" fillId="0" borderId="0" xfId="1" applyFill="1" applyAlignment="1">
      <alignment vertical="center" wrapText="1"/>
      <protection locked="0"/>
    </xf>
  </cellXfs>
  <cellStyles count="11">
    <cellStyle name="Hypertextový odkaz" xfId="4" builtinId="8"/>
    <cellStyle name="Normální" xfId="0" builtinId="0"/>
    <cellStyle name="Normální 12 2" xfId="5"/>
    <cellStyle name="normální 13" xfId="3"/>
    <cellStyle name="normální 14" xfId="9"/>
    <cellStyle name="Normální 2" xfId="1"/>
    <cellStyle name="Normální 3" xfId="2"/>
    <cellStyle name="Normální 7" xfId="8"/>
    <cellStyle name="normální 9" xfId="6"/>
    <cellStyle name="normální 9 2" xfId="7"/>
    <cellStyle name="normální_POL.XLS" xfId="1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70%20Nemocnice%20Frydek-Mistek\470-02%20Stav%20upravy%20ocni%20a%20ORL\4%20-%20PD\5%20-%20DSP+DPS\O&#268;N&#205;%20-%20A%20-%201.NP\ROZPOCET\ROZPOCET-EXCEL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%20z%20S\568%20-%20Reko%20objektu%20PdF%20MU%20Brno\2020-12-11%20ROZPOCET%20pro%20DPS\03%20-%20Rekonstrukce%20kancelari%20Katedry%20psychologie%202.NP\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23"/>
  <sheetViews>
    <sheetView tabSelected="1" workbookViewId="0"/>
  </sheetViews>
  <sheetFormatPr defaultRowHeight="10.5"/>
  <cols>
    <col min="1" max="1" width="11.7109375" style="4" customWidth="1"/>
    <col min="2" max="2" width="53.7109375" style="4" customWidth="1"/>
    <col min="3" max="3" width="15.7109375" style="4" customWidth="1"/>
    <col min="4" max="256" width="9.140625" style="4"/>
    <col min="257" max="257" width="11.7109375" style="4" customWidth="1"/>
    <col min="258" max="258" width="53.7109375" style="4" customWidth="1"/>
    <col min="259" max="259" width="15.7109375" style="4" customWidth="1"/>
    <col min="260" max="512" width="9.140625" style="4"/>
    <col min="513" max="513" width="11.7109375" style="4" customWidth="1"/>
    <col min="514" max="514" width="53.7109375" style="4" customWidth="1"/>
    <col min="515" max="515" width="15.7109375" style="4" customWidth="1"/>
    <col min="516" max="768" width="9.140625" style="4"/>
    <col min="769" max="769" width="11.7109375" style="4" customWidth="1"/>
    <col min="770" max="770" width="53.7109375" style="4" customWidth="1"/>
    <col min="771" max="771" width="15.7109375" style="4" customWidth="1"/>
    <col min="772" max="1024" width="9.140625" style="4"/>
    <col min="1025" max="1025" width="11.7109375" style="4" customWidth="1"/>
    <col min="1026" max="1026" width="53.7109375" style="4" customWidth="1"/>
    <col min="1027" max="1027" width="15.7109375" style="4" customWidth="1"/>
    <col min="1028" max="1280" width="9.140625" style="4"/>
    <col min="1281" max="1281" width="11.7109375" style="4" customWidth="1"/>
    <col min="1282" max="1282" width="53.7109375" style="4" customWidth="1"/>
    <col min="1283" max="1283" width="15.7109375" style="4" customWidth="1"/>
    <col min="1284" max="1536" width="9.140625" style="4"/>
    <col min="1537" max="1537" width="11.7109375" style="4" customWidth="1"/>
    <col min="1538" max="1538" width="53.7109375" style="4" customWidth="1"/>
    <col min="1539" max="1539" width="15.7109375" style="4" customWidth="1"/>
    <col min="1540" max="1792" width="9.140625" style="4"/>
    <col min="1793" max="1793" width="11.7109375" style="4" customWidth="1"/>
    <col min="1794" max="1794" width="53.7109375" style="4" customWidth="1"/>
    <col min="1795" max="1795" width="15.7109375" style="4" customWidth="1"/>
    <col min="1796" max="2048" width="9.140625" style="4"/>
    <col min="2049" max="2049" width="11.7109375" style="4" customWidth="1"/>
    <col min="2050" max="2050" width="53.7109375" style="4" customWidth="1"/>
    <col min="2051" max="2051" width="15.7109375" style="4" customWidth="1"/>
    <col min="2052" max="2304" width="9.140625" style="4"/>
    <col min="2305" max="2305" width="11.7109375" style="4" customWidth="1"/>
    <col min="2306" max="2306" width="53.7109375" style="4" customWidth="1"/>
    <col min="2307" max="2307" width="15.7109375" style="4" customWidth="1"/>
    <col min="2308" max="2560" width="9.140625" style="4"/>
    <col min="2561" max="2561" width="11.7109375" style="4" customWidth="1"/>
    <col min="2562" max="2562" width="53.7109375" style="4" customWidth="1"/>
    <col min="2563" max="2563" width="15.7109375" style="4" customWidth="1"/>
    <col min="2564" max="2816" width="9.140625" style="4"/>
    <col min="2817" max="2817" width="11.7109375" style="4" customWidth="1"/>
    <col min="2818" max="2818" width="53.7109375" style="4" customWidth="1"/>
    <col min="2819" max="2819" width="15.7109375" style="4" customWidth="1"/>
    <col min="2820" max="3072" width="9.140625" style="4"/>
    <col min="3073" max="3073" width="11.7109375" style="4" customWidth="1"/>
    <col min="3074" max="3074" width="53.7109375" style="4" customWidth="1"/>
    <col min="3075" max="3075" width="15.7109375" style="4" customWidth="1"/>
    <col min="3076" max="3328" width="9.140625" style="4"/>
    <col min="3329" max="3329" width="11.7109375" style="4" customWidth="1"/>
    <col min="3330" max="3330" width="53.7109375" style="4" customWidth="1"/>
    <col min="3331" max="3331" width="15.7109375" style="4" customWidth="1"/>
    <col min="3332" max="3584" width="9.140625" style="4"/>
    <col min="3585" max="3585" width="11.7109375" style="4" customWidth="1"/>
    <col min="3586" max="3586" width="53.7109375" style="4" customWidth="1"/>
    <col min="3587" max="3587" width="15.7109375" style="4" customWidth="1"/>
    <col min="3588" max="3840" width="9.140625" style="4"/>
    <col min="3841" max="3841" width="11.7109375" style="4" customWidth="1"/>
    <col min="3842" max="3842" width="53.7109375" style="4" customWidth="1"/>
    <col min="3843" max="3843" width="15.7109375" style="4" customWidth="1"/>
    <col min="3844" max="4096" width="9.140625" style="4"/>
    <col min="4097" max="4097" width="11.7109375" style="4" customWidth="1"/>
    <col min="4098" max="4098" width="53.7109375" style="4" customWidth="1"/>
    <col min="4099" max="4099" width="15.7109375" style="4" customWidth="1"/>
    <col min="4100" max="4352" width="9.140625" style="4"/>
    <col min="4353" max="4353" width="11.7109375" style="4" customWidth="1"/>
    <col min="4354" max="4354" width="53.7109375" style="4" customWidth="1"/>
    <col min="4355" max="4355" width="15.7109375" style="4" customWidth="1"/>
    <col min="4356" max="4608" width="9.140625" style="4"/>
    <col min="4609" max="4609" width="11.7109375" style="4" customWidth="1"/>
    <col min="4610" max="4610" width="53.7109375" style="4" customWidth="1"/>
    <col min="4611" max="4611" width="15.7109375" style="4" customWidth="1"/>
    <col min="4612" max="4864" width="9.140625" style="4"/>
    <col min="4865" max="4865" width="11.7109375" style="4" customWidth="1"/>
    <col min="4866" max="4866" width="53.7109375" style="4" customWidth="1"/>
    <col min="4867" max="4867" width="15.7109375" style="4" customWidth="1"/>
    <col min="4868" max="5120" width="9.140625" style="4"/>
    <col min="5121" max="5121" width="11.7109375" style="4" customWidth="1"/>
    <col min="5122" max="5122" width="53.7109375" style="4" customWidth="1"/>
    <col min="5123" max="5123" width="15.7109375" style="4" customWidth="1"/>
    <col min="5124" max="5376" width="9.140625" style="4"/>
    <col min="5377" max="5377" width="11.7109375" style="4" customWidth="1"/>
    <col min="5378" max="5378" width="53.7109375" style="4" customWidth="1"/>
    <col min="5379" max="5379" width="15.7109375" style="4" customWidth="1"/>
    <col min="5380" max="5632" width="9.140625" style="4"/>
    <col min="5633" max="5633" width="11.7109375" style="4" customWidth="1"/>
    <col min="5634" max="5634" width="53.7109375" style="4" customWidth="1"/>
    <col min="5635" max="5635" width="15.7109375" style="4" customWidth="1"/>
    <col min="5636" max="5888" width="9.140625" style="4"/>
    <col min="5889" max="5889" width="11.7109375" style="4" customWidth="1"/>
    <col min="5890" max="5890" width="53.7109375" style="4" customWidth="1"/>
    <col min="5891" max="5891" width="15.7109375" style="4" customWidth="1"/>
    <col min="5892" max="6144" width="9.140625" style="4"/>
    <col min="6145" max="6145" width="11.7109375" style="4" customWidth="1"/>
    <col min="6146" max="6146" width="53.7109375" style="4" customWidth="1"/>
    <col min="6147" max="6147" width="15.7109375" style="4" customWidth="1"/>
    <col min="6148" max="6400" width="9.140625" style="4"/>
    <col min="6401" max="6401" width="11.7109375" style="4" customWidth="1"/>
    <col min="6402" max="6402" width="53.7109375" style="4" customWidth="1"/>
    <col min="6403" max="6403" width="15.7109375" style="4" customWidth="1"/>
    <col min="6404" max="6656" width="9.140625" style="4"/>
    <col min="6657" max="6657" width="11.7109375" style="4" customWidth="1"/>
    <col min="6658" max="6658" width="53.7109375" style="4" customWidth="1"/>
    <col min="6659" max="6659" width="15.7109375" style="4" customWidth="1"/>
    <col min="6660" max="6912" width="9.140625" style="4"/>
    <col min="6913" max="6913" width="11.7109375" style="4" customWidth="1"/>
    <col min="6914" max="6914" width="53.7109375" style="4" customWidth="1"/>
    <col min="6915" max="6915" width="15.7109375" style="4" customWidth="1"/>
    <col min="6916" max="7168" width="9.140625" style="4"/>
    <col min="7169" max="7169" width="11.7109375" style="4" customWidth="1"/>
    <col min="7170" max="7170" width="53.7109375" style="4" customWidth="1"/>
    <col min="7171" max="7171" width="15.7109375" style="4" customWidth="1"/>
    <col min="7172" max="7424" width="9.140625" style="4"/>
    <col min="7425" max="7425" width="11.7109375" style="4" customWidth="1"/>
    <col min="7426" max="7426" width="53.7109375" style="4" customWidth="1"/>
    <col min="7427" max="7427" width="15.7109375" style="4" customWidth="1"/>
    <col min="7428" max="7680" width="9.140625" style="4"/>
    <col min="7681" max="7681" width="11.7109375" style="4" customWidth="1"/>
    <col min="7682" max="7682" width="53.7109375" style="4" customWidth="1"/>
    <col min="7683" max="7683" width="15.7109375" style="4" customWidth="1"/>
    <col min="7684" max="7936" width="9.140625" style="4"/>
    <col min="7937" max="7937" width="11.7109375" style="4" customWidth="1"/>
    <col min="7938" max="7938" width="53.7109375" style="4" customWidth="1"/>
    <col min="7939" max="7939" width="15.7109375" style="4" customWidth="1"/>
    <col min="7940" max="8192" width="9.140625" style="4"/>
    <col min="8193" max="8193" width="11.7109375" style="4" customWidth="1"/>
    <col min="8194" max="8194" width="53.7109375" style="4" customWidth="1"/>
    <col min="8195" max="8195" width="15.7109375" style="4" customWidth="1"/>
    <col min="8196" max="8448" width="9.140625" style="4"/>
    <col min="8449" max="8449" width="11.7109375" style="4" customWidth="1"/>
    <col min="8450" max="8450" width="53.7109375" style="4" customWidth="1"/>
    <col min="8451" max="8451" width="15.7109375" style="4" customWidth="1"/>
    <col min="8452" max="8704" width="9.140625" style="4"/>
    <col min="8705" max="8705" width="11.7109375" style="4" customWidth="1"/>
    <col min="8706" max="8706" width="53.7109375" style="4" customWidth="1"/>
    <col min="8707" max="8707" width="15.7109375" style="4" customWidth="1"/>
    <col min="8708" max="8960" width="9.140625" style="4"/>
    <col min="8961" max="8961" width="11.7109375" style="4" customWidth="1"/>
    <col min="8962" max="8962" width="53.7109375" style="4" customWidth="1"/>
    <col min="8963" max="8963" width="15.7109375" style="4" customWidth="1"/>
    <col min="8964" max="9216" width="9.140625" style="4"/>
    <col min="9217" max="9217" width="11.7109375" style="4" customWidth="1"/>
    <col min="9218" max="9218" width="53.7109375" style="4" customWidth="1"/>
    <col min="9219" max="9219" width="15.7109375" style="4" customWidth="1"/>
    <col min="9220" max="9472" width="9.140625" style="4"/>
    <col min="9473" max="9473" width="11.7109375" style="4" customWidth="1"/>
    <col min="9474" max="9474" width="53.7109375" style="4" customWidth="1"/>
    <col min="9475" max="9475" width="15.7109375" style="4" customWidth="1"/>
    <col min="9476" max="9728" width="9.140625" style="4"/>
    <col min="9729" max="9729" width="11.7109375" style="4" customWidth="1"/>
    <col min="9730" max="9730" width="53.7109375" style="4" customWidth="1"/>
    <col min="9731" max="9731" width="15.7109375" style="4" customWidth="1"/>
    <col min="9732" max="9984" width="9.140625" style="4"/>
    <col min="9985" max="9985" width="11.7109375" style="4" customWidth="1"/>
    <col min="9986" max="9986" width="53.7109375" style="4" customWidth="1"/>
    <col min="9987" max="9987" width="15.7109375" style="4" customWidth="1"/>
    <col min="9988" max="10240" width="9.140625" style="4"/>
    <col min="10241" max="10241" width="11.7109375" style="4" customWidth="1"/>
    <col min="10242" max="10242" width="53.7109375" style="4" customWidth="1"/>
    <col min="10243" max="10243" width="15.7109375" style="4" customWidth="1"/>
    <col min="10244" max="10496" width="9.140625" style="4"/>
    <col min="10497" max="10497" width="11.7109375" style="4" customWidth="1"/>
    <col min="10498" max="10498" width="53.7109375" style="4" customWidth="1"/>
    <col min="10499" max="10499" width="15.7109375" style="4" customWidth="1"/>
    <col min="10500" max="10752" width="9.140625" style="4"/>
    <col min="10753" max="10753" width="11.7109375" style="4" customWidth="1"/>
    <col min="10754" max="10754" width="53.7109375" style="4" customWidth="1"/>
    <col min="10755" max="10755" width="15.7109375" style="4" customWidth="1"/>
    <col min="10756" max="11008" width="9.140625" style="4"/>
    <col min="11009" max="11009" width="11.7109375" style="4" customWidth="1"/>
    <col min="11010" max="11010" width="53.7109375" style="4" customWidth="1"/>
    <col min="11011" max="11011" width="15.7109375" style="4" customWidth="1"/>
    <col min="11012" max="11264" width="9.140625" style="4"/>
    <col min="11265" max="11265" width="11.7109375" style="4" customWidth="1"/>
    <col min="11266" max="11266" width="53.7109375" style="4" customWidth="1"/>
    <col min="11267" max="11267" width="15.7109375" style="4" customWidth="1"/>
    <col min="11268" max="11520" width="9.140625" style="4"/>
    <col min="11521" max="11521" width="11.7109375" style="4" customWidth="1"/>
    <col min="11522" max="11522" width="53.7109375" style="4" customWidth="1"/>
    <col min="11523" max="11523" width="15.7109375" style="4" customWidth="1"/>
    <col min="11524" max="11776" width="9.140625" style="4"/>
    <col min="11777" max="11777" width="11.7109375" style="4" customWidth="1"/>
    <col min="11778" max="11778" width="53.7109375" style="4" customWidth="1"/>
    <col min="11779" max="11779" width="15.7109375" style="4" customWidth="1"/>
    <col min="11780" max="12032" width="9.140625" style="4"/>
    <col min="12033" max="12033" width="11.7109375" style="4" customWidth="1"/>
    <col min="12034" max="12034" width="53.7109375" style="4" customWidth="1"/>
    <col min="12035" max="12035" width="15.7109375" style="4" customWidth="1"/>
    <col min="12036" max="12288" width="9.140625" style="4"/>
    <col min="12289" max="12289" width="11.7109375" style="4" customWidth="1"/>
    <col min="12290" max="12290" width="53.7109375" style="4" customWidth="1"/>
    <col min="12291" max="12291" width="15.7109375" style="4" customWidth="1"/>
    <col min="12292" max="12544" width="9.140625" style="4"/>
    <col min="12545" max="12545" width="11.7109375" style="4" customWidth="1"/>
    <col min="12546" max="12546" width="53.7109375" style="4" customWidth="1"/>
    <col min="12547" max="12547" width="15.7109375" style="4" customWidth="1"/>
    <col min="12548" max="12800" width="9.140625" style="4"/>
    <col min="12801" max="12801" width="11.7109375" style="4" customWidth="1"/>
    <col min="12802" max="12802" width="53.7109375" style="4" customWidth="1"/>
    <col min="12803" max="12803" width="15.7109375" style="4" customWidth="1"/>
    <col min="12804" max="13056" width="9.140625" style="4"/>
    <col min="13057" max="13057" width="11.7109375" style="4" customWidth="1"/>
    <col min="13058" max="13058" width="53.7109375" style="4" customWidth="1"/>
    <col min="13059" max="13059" width="15.7109375" style="4" customWidth="1"/>
    <col min="13060" max="13312" width="9.140625" style="4"/>
    <col min="13313" max="13313" width="11.7109375" style="4" customWidth="1"/>
    <col min="13314" max="13314" width="53.7109375" style="4" customWidth="1"/>
    <col min="13315" max="13315" width="15.7109375" style="4" customWidth="1"/>
    <col min="13316" max="13568" width="9.140625" style="4"/>
    <col min="13569" max="13569" width="11.7109375" style="4" customWidth="1"/>
    <col min="13570" max="13570" width="53.7109375" style="4" customWidth="1"/>
    <col min="13571" max="13571" width="15.7109375" style="4" customWidth="1"/>
    <col min="13572" max="13824" width="9.140625" style="4"/>
    <col min="13825" max="13825" width="11.7109375" style="4" customWidth="1"/>
    <col min="13826" max="13826" width="53.7109375" style="4" customWidth="1"/>
    <col min="13827" max="13827" width="15.7109375" style="4" customWidth="1"/>
    <col min="13828" max="14080" width="9.140625" style="4"/>
    <col min="14081" max="14081" width="11.7109375" style="4" customWidth="1"/>
    <col min="14082" max="14082" width="53.7109375" style="4" customWidth="1"/>
    <col min="14083" max="14083" width="15.7109375" style="4" customWidth="1"/>
    <col min="14084" max="14336" width="9.140625" style="4"/>
    <col min="14337" max="14337" width="11.7109375" style="4" customWidth="1"/>
    <col min="14338" max="14338" width="53.7109375" style="4" customWidth="1"/>
    <col min="14339" max="14339" width="15.7109375" style="4" customWidth="1"/>
    <col min="14340" max="14592" width="9.140625" style="4"/>
    <col min="14593" max="14593" width="11.7109375" style="4" customWidth="1"/>
    <col min="14594" max="14594" width="53.7109375" style="4" customWidth="1"/>
    <col min="14595" max="14595" width="15.7109375" style="4" customWidth="1"/>
    <col min="14596" max="14848" width="9.140625" style="4"/>
    <col min="14849" max="14849" width="11.7109375" style="4" customWidth="1"/>
    <col min="14850" max="14850" width="53.7109375" style="4" customWidth="1"/>
    <col min="14851" max="14851" width="15.7109375" style="4" customWidth="1"/>
    <col min="14852" max="15104" width="9.140625" style="4"/>
    <col min="15105" max="15105" width="11.7109375" style="4" customWidth="1"/>
    <col min="15106" max="15106" width="53.7109375" style="4" customWidth="1"/>
    <col min="15107" max="15107" width="15.7109375" style="4" customWidth="1"/>
    <col min="15108" max="15360" width="9.140625" style="4"/>
    <col min="15361" max="15361" width="11.7109375" style="4" customWidth="1"/>
    <col min="15362" max="15362" width="53.7109375" style="4" customWidth="1"/>
    <col min="15363" max="15363" width="15.7109375" style="4" customWidth="1"/>
    <col min="15364" max="15616" width="9.140625" style="4"/>
    <col min="15617" max="15617" width="11.7109375" style="4" customWidth="1"/>
    <col min="15618" max="15618" width="53.7109375" style="4" customWidth="1"/>
    <col min="15619" max="15619" width="15.7109375" style="4" customWidth="1"/>
    <col min="15620" max="15872" width="9.140625" style="4"/>
    <col min="15873" max="15873" width="11.7109375" style="4" customWidth="1"/>
    <col min="15874" max="15874" width="53.7109375" style="4" customWidth="1"/>
    <col min="15875" max="15875" width="15.7109375" style="4" customWidth="1"/>
    <col min="15876" max="16128" width="9.140625" style="4"/>
    <col min="16129" max="16129" width="11.7109375" style="4" customWidth="1"/>
    <col min="16130" max="16130" width="53.7109375" style="4" customWidth="1"/>
    <col min="16131" max="16131" width="15.7109375" style="4" customWidth="1"/>
    <col min="16132" max="16384" width="9.140625" style="4"/>
  </cols>
  <sheetData>
    <row r="1" spans="1:254" ht="20.25" customHeight="1">
      <c r="A1" s="1" t="s">
        <v>0</v>
      </c>
      <c r="B1" s="2"/>
      <c r="C1" s="2"/>
      <c r="D1" s="3"/>
    </row>
    <row r="2" spans="1:254" s="5" customFormat="1" ht="13.5" customHeight="1">
      <c r="A2" s="322" t="s">
        <v>1</v>
      </c>
      <c r="B2" s="323"/>
      <c r="C2" s="323"/>
      <c r="D2" s="323"/>
      <c r="E2" s="323"/>
      <c r="F2" s="323"/>
      <c r="G2" s="323"/>
      <c r="H2" s="323"/>
      <c r="I2" s="323"/>
    </row>
    <row r="3" spans="1:254" s="8" customFormat="1" ht="13.5" customHeight="1">
      <c r="A3" s="324" t="s">
        <v>113</v>
      </c>
      <c r="B3" s="325"/>
      <c r="C3" s="325"/>
      <c r="D3" s="325"/>
      <c r="E3" s="6"/>
      <c r="F3" s="6"/>
      <c r="G3" s="7"/>
      <c r="N3" s="9"/>
      <c r="X3" s="9"/>
    </row>
    <row r="4" spans="1:254" s="12" customFormat="1" ht="13.5" customHeight="1">
      <c r="A4" s="10" t="s">
        <v>2</v>
      </c>
      <c r="B4" s="11"/>
      <c r="C4" s="11"/>
      <c r="E4" s="6"/>
      <c r="F4" s="13"/>
      <c r="AF4" s="3"/>
      <c r="AG4" s="3"/>
      <c r="AH4" s="3"/>
    </row>
    <row r="5" spans="1:254" ht="13.5" customHeight="1">
      <c r="A5" s="14"/>
      <c r="B5" s="14"/>
      <c r="C5" s="14"/>
      <c r="D5" s="3"/>
    </row>
    <row r="6" spans="1:254" ht="23.25" customHeight="1">
      <c r="A6" s="15" t="s">
        <v>3</v>
      </c>
      <c r="B6" s="16" t="s">
        <v>4</v>
      </c>
      <c r="C6" s="17" t="s">
        <v>5</v>
      </c>
      <c r="D6" s="3"/>
    </row>
    <row r="7" spans="1:254" ht="12.6" customHeight="1">
      <c r="A7" s="18">
        <v>1</v>
      </c>
      <c r="B7" s="19">
        <v>2</v>
      </c>
      <c r="C7" s="20">
        <v>3</v>
      </c>
      <c r="D7" s="21"/>
    </row>
    <row r="8" spans="1:254" ht="21" customHeight="1">
      <c r="A8" s="22"/>
      <c r="B8" s="23"/>
      <c r="C8" s="23"/>
      <c r="D8" s="24"/>
    </row>
    <row r="9" spans="1:254" s="24" customFormat="1" ht="13.5" customHeight="1">
      <c r="A9" s="25" t="s">
        <v>6</v>
      </c>
      <c r="B9" s="26" t="s">
        <v>7</v>
      </c>
      <c r="C9" s="27">
        <f>SUM(C10:C12)</f>
        <v>0</v>
      </c>
      <c r="D9" s="28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s="24" customFormat="1" ht="13.5" customHeight="1">
      <c r="A10" s="29">
        <v>6</v>
      </c>
      <c r="B10" s="30" t="s">
        <v>8</v>
      </c>
      <c r="C10" s="31">
        <f>'BOURACÍ PRÁCE'!H10</f>
        <v>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s="24" customFormat="1" ht="13.5" customHeight="1">
      <c r="A11" s="29">
        <v>9</v>
      </c>
      <c r="B11" s="30" t="s">
        <v>9</v>
      </c>
      <c r="C11" s="31">
        <f>'BOURACÍ PRÁCE'!H17</f>
        <v>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s="24" customFormat="1" ht="13.5" customHeight="1">
      <c r="A12" s="32">
        <v>99</v>
      </c>
      <c r="B12" s="33" t="s">
        <v>10</v>
      </c>
      <c r="C12" s="34">
        <f>'BOURACÍ PRÁCE'!H203</f>
        <v>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s="24" customFormat="1" ht="13.5" customHeight="1">
      <c r="A13" s="25" t="s">
        <v>11</v>
      </c>
      <c r="B13" s="26" t="s">
        <v>12</v>
      </c>
      <c r="C13" s="27">
        <f>SUM(C14:C22)</f>
        <v>0</v>
      </c>
      <c r="D13" s="28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s="24" customFormat="1" ht="13.5" customHeight="1">
      <c r="A14" s="29">
        <v>711</v>
      </c>
      <c r="B14" s="30" t="s">
        <v>114</v>
      </c>
      <c r="C14" s="31">
        <f>'BOURACÍ PRÁCE'!H208</f>
        <v>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s="24" customFormat="1" ht="13.5" customHeight="1">
      <c r="A15" s="29">
        <v>713</v>
      </c>
      <c r="B15" s="30" t="s">
        <v>115</v>
      </c>
      <c r="C15" s="31">
        <f>'BOURACÍ PRÁCE'!H218</f>
        <v>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s="24" customFormat="1" ht="13.5" customHeight="1">
      <c r="A16" s="29">
        <v>725</v>
      </c>
      <c r="B16" s="30" t="s">
        <v>13</v>
      </c>
      <c r="C16" s="31">
        <f>'BOURACÍ PRÁCE'!H228</f>
        <v>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s="24" customFormat="1" ht="13.5" customHeight="1">
      <c r="A17" s="29">
        <v>762</v>
      </c>
      <c r="B17" s="30" t="s">
        <v>116</v>
      </c>
      <c r="C17" s="31">
        <f>'BOURACÍ PRÁCE'!H239</f>
        <v>0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s="24" customFormat="1" ht="13.5" customHeight="1">
      <c r="A18" s="29">
        <v>766</v>
      </c>
      <c r="B18" s="30" t="s">
        <v>14</v>
      </c>
      <c r="C18" s="31">
        <f>'BOURACÍ PRÁCE'!H252</f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s="24" customFormat="1" ht="13.5" customHeight="1">
      <c r="A19" s="29">
        <v>767</v>
      </c>
      <c r="B19" s="30" t="s">
        <v>117</v>
      </c>
      <c r="C19" s="31">
        <f>'BOURACÍ PRÁCE'!H284</f>
        <v>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s="24" customFormat="1" ht="13.5" customHeight="1">
      <c r="A20" s="29">
        <v>775</v>
      </c>
      <c r="B20" s="30" t="s">
        <v>118</v>
      </c>
      <c r="C20" s="31">
        <f>'BOURACÍ PRÁCE'!H292</f>
        <v>0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s="24" customFormat="1" ht="13.5" customHeight="1">
      <c r="A21" s="29">
        <v>776</v>
      </c>
      <c r="B21" s="30" t="s">
        <v>119</v>
      </c>
      <c r="C21" s="31">
        <f>'BOURACÍ PRÁCE'!H307</f>
        <v>0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s="24" customFormat="1" ht="13.5" customHeight="1">
      <c r="A22" s="29">
        <v>790</v>
      </c>
      <c r="B22" s="30" t="s">
        <v>15</v>
      </c>
      <c r="C22" s="31">
        <f>'BOURACÍ PRÁCE'!H316</f>
        <v>0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ht="21" customHeight="1">
      <c r="A23" s="35"/>
      <c r="B23" s="36" t="s">
        <v>16</v>
      </c>
      <c r="C23" s="37">
        <f>C13+C9</f>
        <v>0</v>
      </c>
      <c r="D23" s="24"/>
    </row>
  </sheetData>
  <printOptions horizontalCentered="1"/>
  <pageMargins left="0.39370078740157483" right="0.39370078740157483" top="0.78740157480314965" bottom="0.39370078740157483" header="0.51181102362204722" footer="0.51181102362204722"/>
  <pageSetup paperSize="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33"/>
  <sheetViews>
    <sheetView topLeftCell="A316" zoomScaleNormal="100" workbookViewId="0">
      <selection activeCell="J224" sqref="J224"/>
    </sheetView>
  </sheetViews>
  <sheetFormatPr defaultColWidth="9" defaultRowHeight="12" customHeight="1"/>
  <cols>
    <col min="1" max="1" width="4.140625" style="22" customWidth="1"/>
    <col min="2" max="2" width="4.28515625" style="23" customWidth="1"/>
    <col min="3" max="3" width="13.5703125" style="23" customWidth="1"/>
    <col min="4" max="4" width="65" style="23" customWidth="1"/>
    <col min="5" max="5" width="6.7109375" style="23" customWidth="1"/>
    <col min="6" max="6" width="8.42578125" style="205" customWidth="1"/>
    <col min="7" max="7" width="10" style="206" customWidth="1"/>
    <col min="8" max="8" width="15.7109375" style="206" customWidth="1"/>
    <col min="9" max="9" width="18.140625" style="207" customWidth="1"/>
    <col min="10" max="10" width="19.28515625" style="207" customWidth="1"/>
    <col min="11" max="11" width="13.85546875" style="207" customWidth="1"/>
    <col min="12" max="14" width="11.5703125" style="207" customWidth="1"/>
    <col min="15" max="15" width="10.28515625" style="207" bestFit="1" customWidth="1"/>
    <col min="16" max="16" width="15.85546875" style="207" customWidth="1"/>
    <col min="17" max="17" width="17" style="207" customWidth="1"/>
    <col min="18" max="18" width="17.42578125" style="207" customWidth="1"/>
    <col min="19" max="19" width="10.140625" style="207" bestFit="1" customWidth="1"/>
    <col min="20" max="135" width="9" style="207"/>
    <col min="136" max="256" width="9" style="24"/>
    <col min="257" max="257" width="4.140625" style="24" customWidth="1"/>
    <col min="258" max="258" width="4.28515625" style="24" customWidth="1"/>
    <col min="259" max="259" width="13.5703125" style="24" customWidth="1"/>
    <col min="260" max="260" width="65" style="24" customWidth="1"/>
    <col min="261" max="261" width="6.7109375" style="24" customWidth="1"/>
    <col min="262" max="262" width="8.42578125" style="24" customWidth="1"/>
    <col min="263" max="263" width="10" style="24" customWidth="1"/>
    <col min="264" max="264" width="15.7109375" style="24" customWidth="1"/>
    <col min="265" max="265" width="18.140625" style="24" customWidth="1"/>
    <col min="266" max="266" width="19.28515625" style="24" customWidth="1"/>
    <col min="267" max="267" width="13.85546875" style="24" customWidth="1"/>
    <col min="268" max="270" width="11.5703125" style="24" customWidth="1"/>
    <col min="271" max="271" width="10.28515625" style="24" bestFit="1" customWidth="1"/>
    <col min="272" max="272" width="15.85546875" style="24" customWidth="1"/>
    <col min="273" max="273" width="17" style="24" customWidth="1"/>
    <col min="274" max="274" width="17.42578125" style="24" customWidth="1"/>
    <col min="275" max="275" width="10.140625" style="24" bestFit="1" customWidth="1"/>
    <col min="276" max="512" width="9" style="24"/>
    <col min="513" max="513" width="4.140625" style="24" customWidth="1"/>
    <col min="514" max="514" width="4.28515625" style="24" customWidth="1"/>
    <col min="515" max="515" width="13.5703125" style="24" customWidth="1"/>
    <col min="516" max="516" width="65" style="24" customWidth="1"/>
    <col min="517" max="517" width="6.7109375" style="24" customWidth="1"/>
    <col min="518" max="518" width="8.42578125" style="24" customWidth="1"/>
    <col min="519" max="519" width="10" style="24" customWidth="1"/>
    <col min="520" max="520" width="15.7109375" style="24" customWidth="1"/>
    <col min="521" max="521" width="18.140625" style="24" customWidth="1"/>
    <col min="522" max="522" width="19.28515625" style="24" customWidth="1"/>
    <col min="523" max="523" width="13.85546875" style="24" customWidth="1"/>
    <col min="524" max="526" width="11.5703125" style="24" customWidth="1"/>
    <col min="527" max="527" width="10.28515625" style="24" bestFit="1" customWidth="1"/>
    <col min="528" max="528" width="15.85546875" style="24" customWidth="1"/>
    <col min="529" max="529" width="17" style="24" customWidth="1"/>
    <col min="530" max="530" width="17.42578125" style="24" customWidth="1"/>
    <col min="531" max="531" width="10.140625" style="24" bestFit="1" customWidth="1"/>
    <col min="532" max="768" width="9" style="24"/>
    <col min="769" max="769" width="4.140625" style="24" customWidth="1"/>
    <col min="770" max="770" width="4.28515625" style="24" customWidth="1"/>
    <col min="771" max="771" width="13.5703125" style="24" customWidth="1"/>
    <col min="772" max="772" width="65" style="24" customWidth="1"/>
    <col min="773" max="773" width="6.7109375" style="24" customWidth="1"/>
    <col min="774" max="774" width="8.42578125" style="24" customWidth="1"/>
    <col min="775" max="775" width="10" style="24" customWidth="1"/>
    <col min="776" max="776" width="15.7109375" style="24" customWidth="1"/>
    <col min="777" max="777" width="18.140625" style="24" customWidth="1"/>
    <col min="778" max="778" width="19.28515625" style="24" customWidth="1"/>
    <col min="779" max="779" width="13.85546875" style="24" customWidth="1"/>
    <col min="780" max="782" width="11.5703125" style="24" customWidth="1"/>
    <col min="783" max="783" width="10.28515625" style="24" bestFit="1" customWidth="1"/>
    <col min="784" max="784" width="15.85546875" style="24" customWidth="1"/>
    <col min="785" max="785" width="17" style="24" customWidth="1"/>
    <col min="786" max="786" width="17.42578125" style="24" customWidth="1"/>
    <col min="787" max="787" width="10.140625" style="24" bestFit="1" customWidth="1"/>
    <col min="788" max="1024" width="9" style="24"/>
    <col min="1025" max="1025" width="4.140625" style="24" customWidth="1"/>
    <col min="1026" max="1026" width="4.28515625" style="24" customWidth="1"/>
    <col min="1027" max="1027" width="13.5703125" style="24" customWidth="1"/>
    <col min="1028" max="1028" width="65" style="24" customWidth="1"/>
    <col min="1029" max="1029" width="6.7109375" style="24" customWidth="1"/>
    <col min="1030" max="1030" width="8.42578125" style="24" customWidth="1"/>
    <col min="1031" max="1031" width="10" style="24" customWidth="1"/>
    <col min="1032" max="1032" width="15.7109375" style="24" customWidth="1"/>
    <col min="1033" max="1033" width="18.140625" style="24" customWidth="1"/>
    <col min="1034" max="1034" width="19.28515625" style="24" customWidth="1"/>
    <col min="1035" max="1035" width="13.85546875" style="24" customWidth="1"/>
    <col min="1036" max="1038" width="11.5703125" style="24" customWidth="1"/>
    <col min="1039" max="1039" width="10.28515625" style="24" bestFit="1" customWidth="1"/>
    <col min="1040" max="1040" width="15.85546875" style="24" customWidth="1"/>
    <col min="1041" max="1041" width="17" style="24" customWidth="1"/>
    <col min="1042" max="1042" width="17.42578125" style="24" customWidth="1"/>
    <col min="1043" max="1043" width="10.140625" style="24" bestFit="1" customWidth="1"/>
    <col min="1044" max="1280" width="9" style="24"/>
    <col min="1281" max="1281" width="4.140625" style="24" customWidth="1"/>
    <col min="1282" max="1282" width="4.28515625" style="24" customWidth="1"/>
    <col min="1283" max="1283" width="13.5703125" style="24" customWidth="1"/>
    <col min="1284" max="1284" width="65" style="24" customWidth="1"/>
    <col min="1285" max="1285" width="6.7109375" style="24" customWidth="1"/>
    <col min="1286" max="1286" width="8.42578125" style="24" customWidth="1"/>
    <col min="1287" max="1287" width="10" style="24" customWidth="1"/>
    <col min="1288" max="1288" width="15.7109375" style="24" customWidth="1"/>
    <col min="1289" max="1289" width="18.140625" style="24" customWidth="1"/>
    <col min="1290" max="1290" width="19.28515625" style="24" customWidth="1"/>
    <col min="1291" max="1291" width="13.85546875" style="24" customWidth="1"/>
    <col min="1292" max="1294" width="11.5703125" style="24" customWidth="1"/>
    <col min="1295" max="1295" width="10.28515625" style="24" bestFit="1" customWidth="1"/>
    <col min="1296" max="1296" width="15.85546875" style="24" customWidth="1"/>
    <col min="1297" max="1297" width="17" style="24" customWidth="1"/>
    <col min="1298" max="1298" width="17.42578125" style="24" customWidth="1"/>
    <col min="1299" max="1299" width="10.140625" style="24" bestFit="1" customWidth="1"/>
    <col min="1300" max="1536" width="9" style="24"/>
    <col min="1537" max="1537" width="4.140625" style="24" customWidth="1"/>
    <col min="1538" max="1538" width="4.28515625" style="24" customWidth="1"/>
    <col min="1539" max="1539" width="13.5703125" style="24" customWidth="1"/>
    <col min="1540" max="1540" width="65" style="24" customWidth="1"/>
    <col min="1541" max="1541" width="6.7109375" style="24" customWidth="1"/>
    <col min="1542" max="1542" width="8.42578125" style="24" customWidth="1"/>
    <col min="1543" max="1543" width="10" style="24" customWidth="1"/>
    <col min="1544" max="1544" width="15.7109375" style="24" customWidth="1"/>
    <col min="1545" max="1545" width="18.140625" style="24" customWidth="1"/>
    <col min="1546" max="1546" width="19.28515625" style="24" customWidth="1"/>
    <col min="1547" max="1547" width="13.85546875" style="24" customWidth="1"/>
    <col min="1548" max="1550" width="11.5703125" style="24" customWidth="1"/>
    <col min="1551" max="1551" width="10.28515625" style="24" bestFit="1" customWidth="1"/>
    <col min="1552" max="1552" width="15.85546875" style="24" customWidth="1"/>
    <col min="1553" max="1553" width="17" style="24" customWidth="1"/>
    <col min="1554" max="1554" width="17.42578125" style="24" customWidth="1"/>
    <col min="1555" max="1555" width="10.140625" style="24" bestFit="1" customWidth="1"/>
    <col min="1556" max="1792" width="9" style="24"/>
    <col min="1793" max="1793" width="4.140625" style="24" customWidth="1"/>
    <col min="1794" max="1794" width="4.28515625" style="24" customWidth="1"/>
    <col min="1795" max="1795" width="13.5703125" style="24" customWidth="1"/>
    <col min="1796" max="1796" width="65" style="24" customWidth="1"/>
    <col min="1797" max="1797" width="6.7109375" style="24" customWidth="1"/>
    <col min="1798" max="1798" width="8.42578125" style="24" customWidth="1"/>
    <col min="1799" max="1799" width="10" style="24" customWidth="1"/>
    <col min="1800" max="1800" width="15.7109375" style="24" customWidth="1"/>
    <col min="1801" max="1801" width="18.140625" style="24" customWidth="1"/>
    <col min="1802" max="1802" width="19.28515625" style="24" customWidth="1"/>
    <col min="1803" max="1803" width="13.85546875" style="24" customWidth="1"/>
    <col min="1804" max="1806" width="11.5703125" style="24" customWidth="1"/>
    <col min="1807" max="1807" width="10.28515625" style="24" bestFit="1" customWidth="1"/>
    <col min="1808" max="1808" width="15.85546875" style="24" customWidth="1"/>
    <col min="1809" max="1809" width="17" style="24" customWidth="1"/>
    <col min="1810" max="1810" width="17.42578125" style="24" customWidth="1"/>
    <col min="1811" max="1811" width="10.140625" style="24" bestFit="1" customWidth="1"/>
    <col min="1812" max="2048" width="9" style="24"/>
    <col min="2049" max="2049" width="4.140625" style="24" customWidth="1"/>
    <col min="2050" max="2050" width="4.28515625" style="24" customWidth="1"/>
    <col min="2051" max="2051" width="13.5703125" style="24" customWidth="1"/>
    <col min="2052" max="2052" width="65" style="24" customWidth="1"/>
    <col min="2053" max="2053" width="6.7109375" style="24" customWidth="1"/>
    <col min="2054" max="2054" width="8.42578125" style="24" customWidth="1"/>
    <col min="2055" max="2055" width="10" style="24" customWidth="1"/>
    <col min="2056" max="2056" width="15.7109375" style="24" customWidth="1"/>
    <col min="2057" max="2057" width="18.140625" style="24" customWidth="1"/>
    <col min="2058" max="2058" width="19.28515625" style="24" customWidth="1"/>
    <col min="2059" max="2059" width="13.85546875" style="24" customWidth="1"/>
    <col min="2060" max="2062" width="11.5703125" style="24" customWidth="1"/>
    <col min="2063" max="2063" width="10.28515625" style="24" bestFit="1" customWidth="1"/>
    <col min="2064" max="2064" width="15.85546875" style="24" customWidth="1"/>
    <col min="2065" max="2065" width="17" style="24" customWidth="1"/>
    <col min="2066" max="2066" width="17.42578125" style="24" customWidth="1"/>
    <col min="2067" max="2067" width="10.140625" style="24" bestFit="1" customWidth="1"/>
    <col min="2068" max="2304" width="9" style="24"/>
    <col min="2305" max="2305" width="4.140625" style="24" customWidth="1"/>
    <col min="2306" max="2306" width="4.28515625" style="24" customWidth="1"/>
    <col min="2307" max="2307" width="13.5703125" style="24" customWidth="1"/>
    <col min="2308" max="2308" width="65" style="24" customWidth="1"/>
    <col min="2309" max="2309" width="6.7109375" style="24" customWidth="1"/>
    <col min="2310" max="2310" width="8.42578125" style="24" customWidth="1"/>
    <col min="2311" max="2311" width="10" style="24" customWidth="1"/>
    <col min="2312" max="2312" width="15.7109375" style="24" customWidth="1"/>
    <col min="2313" max="2313" width="18.140625" style="24" customWidth="1"/>
    <col min="2314" max="2314" width="19.28515625" style="24" customWidth="1"/>
    <col min="2315" max="2315" width="13.85546875" style="24" customWidth="1"/>
    <col min="2316" max="2318" width="11.5703125" style="24" customWidth="1"/>
    <col min="2319" max="2319" width="10.28515625" style="24" bestFit="1" customWidth="1"/>
    <col min="2320" max="2320" width="15.85546875" style="24" customWidth="1"/>
    <col min="2321" max="2321" width="17" style="24" customWidth="1"/>
    <col min="2322" max="2322" width="17.42578125" style="24" customWidth="1"/>
    <col min="2323" max="2323" width="10.140625" style="24" bestFit="1" customWidth="1"/>
    <col min="2324" max="2560" width="9" style="24"/>
    <col min="2561" max="2561" width="4.140625" style="24" customWidth="1"/>
    <col min="2562" max="2562" width="4.28515625" style="24" customWidth="1"/>
    <col min="2563" max="2563" width="13.5703125" style="24" customWidth="1"/>
    <col min="2564" max="2564" width="65" style="24" customWidth="1"/>
    <col min="2565" max="2565" width="6.7109375" style="24" customWidth="1"/>
    <col min="2566" max="2566" width="8.42578125" style="24" customWidth="1"/>
    <col min="2567" max="2567" width="10" style="24" customWidth="1"/>
    <col min="2568" max="2568" width="15.7109375" style="24" customWidth="1"/>
    <col min="2569" max="2569" width="18.140625" style="24" customWidth="1"/>
    <col min="2570" max="2570" width="19.28515625" style="24" customWidth="1"/>
    <col min="2571" max="2571" width="13.85546875" style="24" customWidth="1"/>
    <col min="2572" max="2574" width="11.5703125" style="24" customWidth="1"/>
    <col min="2575" max="2575" width="10.28515625" style="24" bestFit="1" customWidth="1"/>
    <col min="2576" max="2576" width="15.85546875" style="24" customWidth="1"/>
    <col min="2577" max="2577" width="17" style="24" customWidth="1"/>
    <col min="2578" max="2578" width="17.42578125" style="24" customWidth="1"/>
    <col min="2579" max="2579" width="10.140625" style="24" bestFit="1" customWidth="1"/>
    <col min="2580" max="2816" width="9" style="24"/>
    <col min="2817" max="2817" width="4.140625" style="24" customWidth="1"/>
    <col min="2818" max="2818" width="4.28515625" style="24" customWidth="1"/>
    <col min="2819" max="2819" width="13.5703125" style="24" customWidth="1"/>
    <col min="2820" max="2820" width="65" style="24" customWidth="1"/>
    <col min="2821" max="2821" width="6.7109375" style="24" customWidth="1"/>
    <col min="2822" max="2822" width="8.42578125" style="24" customWidth="1"/>
    <col min="2823" max="2823" width="10" style="24" customWidth="1"/>
    <col min="2824" max="2824" width="15.7109375" style="24" customWidth="1"/>
    <col min="2825" max="2825" width="18.140625" style="24" customWidth="1"/>
    <col min="2826" max="2826" width="19.28515625" style="24" customWidth="1"/>
    <col min="2827" max="2827" width="13.85546875" style="24" customWidth="1"/>
    <col min="2828" max="2830" width="11.5703125" style="24" customWidth="1"/>
    <col min="2831" max="2831" width="10.28515625" style="24" bestFit="1" customWidth="1"/>
    <col min="2832" max="2832" width="15.85546875" style="24" customWidth="1"/>
    <col min="2833" max="2833" width="17" style="24" customWidth="1"/>
    <col min="2834" max="2834" width="17.42578125" style="24" customWidth="1"/>
    <col min="2835" max="2835" width="10.140625" style="24" bestFit="1" customWidth="1"/>
    <col min="2836" max="3072" width="9" style="24"/>
    <col min="3073" max="3073" width="4.140625" style="24" customWidth="1"/>
    <col min="3074" max="3074" width="4.28515625" style="24" customWidth="1"/>
    <col min="3075" max="3075" width="13.5703125" style="24" customWidth="1"/>
    <col min="3076" max="3076" width="65" style="24" customWidth="1"/>
    <col min="3077" max="3077" width="6.7109375" style="24" customWidth="1"/>
    <col min="3078" max="3078" width="8.42578125" style="24" customWidth="1"/>
    <col min="3079" max="3079" width="10" style="24" customWidth="1"/>
    <col min="3080" max="3080" width="15.7109375" style="24" customWidth="1"/>
    <col min="3081" max="3081" width="18.140625" style="24" customWidth="1"/>
    <col min="3082" max="3082" width="19.28515625" style="24" customWidth="1"/>
    <col min="3083" max="3083" width="13.85546875" style="24" customWidth="1"/>
    <col min="3084" max="3086" width="11.5703125" style="24" customWidth="1"/>
    <col min="3087" max="3087" width="10.28515625" style="24" bestFit="1" customWidth="1"/>
    <col min="3088" max="3088" width="15.85546875" style="24" customWidth="1"/>
    <col min="3089" max="3089" width="17" style="24" customWidth="1"/>
    <col min="3090" max="3090" width="17.42578125" style="24" customWidth="1"/>
    <col min="3091" max="3091" width="10.140625" style="24" bestFit="1" customWidth="1"/>
    <col min="3092" max="3328" width="9" style="24"/>
    <col min="3329" max="3329" width="4.140625" style="24" customWidth="1"/>
    <col min="3330" max="3330" width="4.28515625" style="24" customWidth="1"/>
    <col min="3331" max="3331" width="13.5703125" style="24" customWidth="1"/>
    <col min="3332" max="3332" width="65" style="24" customWidth="1"/>
    <col min="3333" max="3333" width="6.7109375" style="24" customWidth="1"/>
    <col min="3334" max="3334" width="8.42578125" style="24" customWidth="1"/>
    <col min="3335" max="3335" width="10" style="24" customWidth="1"/>
    <col min="3336" max="3336" width="15.7109375" style="24" customWidth="1"/>
    <col min="3337" max="3337" width="18.140625" style="24" customWidth="1"/>
    <col min="3338" max="3338" width="19.28515625" style="24" customWidth="1"/>
    <col min="3339" max="3339" width="13.85546875" style="24" customWidth="1"/>
    <col min="3340" max="3342" width="11.5703125" style="24" customWidth="1"/>
    <col min="3343" max="3343" width="10.28515625" style="24" bestFit="1" customWidth="1"/>
    <col min="3344" max="3344" width="15.85546875" style="24" customWidth="1"/>
    <col min="3345" max="3345" width="17" style="24" customWidth="1"/>
    <col min="3346" max="3346" width="17.42578125" style="24" customWidth="1"/>
    <col min="3347" max="3347" width="10.140625" style="24" bestFit="1" customWidth="1"/>
    <col min="3348" max="3584" width="9" style="24"/>
    <col min="3585" max="3585" width="4.140625" style="24" customWidth="1"/>
    <col min="3586" max="3586" width="4.28515625" style="24" customWidth="1"/>
    <col min="3587" max="3587" width="13.5703125" style="24" customWidth="1"/>
    <col min="3588" max="3588" width="65" style="24" customWidth="1"/>
    <col min="3589" max="3589" width="6.7109375" style="24" customWidth="1"/>
    <col min="3590" max="3590" width="8.42578125" style="24" customWidth="1"/>
    <col min="3591" max="3591" width="10" style="24" customWidth="1"/>
    <col min="3592" max="3592" width="15.7109375" style="24" customWidth="1"/>
    <col min="3593" max="3593" width="18.140625" style="24" customWidth="1"/>
    <col min="3594" max="3594" width="19.28515625" style="24" customWidth="1"/>
    <col min="3595" max="3595" width="13.85546875" style="24" customWidth="1"/>
    <col min="3596" max="3598" width="11.5703125" style="24" customWidth="1"/>
    <col min="3599" max="3599" width="10.28515625" style="24" bestFit="1" customWidth="1"/>
    <col min="3600" max="3600" width="15.85546875" style="24" customWidth="1"/>
    <col min="3601" max="3601" width="17" style="24" customWidth="1"/>
    <col min="3602" max="3602" width="17.42578125" style="24" customWidth="1"/>
    <col min="3603" max="3603" width="10.140625" style="24" bestFit="1" customWidth="1"/>
    <col min="3604" max="3840" width="9" style="24"/>
    <col min="3841" max="3841" width="4.140625" style="24" customWidth="1"/>
    <col min="3842" max="3842" width="4.28515625" style="24" customWidth="1"/>
    <col min="3843" max="3843" width="13.5703125" style="24" customWidth="1"/>
    <col min="3844" max="3844" width="65" style="24" customWidth="1"/>
    <col min="3845" max="3845" width="6.7109375" style="24" customWidth="1"/>
    <col min="3846" max="3846" width="8.42578125" style="24" customWidth="1"/>
    <col min="3847" max="3847" width="10" style="24" customWidth="1"/>
    <col min="3848" max="3848" width="15.7109375" style="24" customWidth="1"/>
    <col min="3849" max="3849" width="18.140625" style="24" customWidth="1"/>
    <col min="3850" max="3850" width="19.28515625" style="24" customWidth="1"/>
    <col min="3851" max="3851" width="13.85546875" style="24" customWidth="1"/>
    <col min="3852" max="3854" width="11.5703125" style="24" customWidth="1"/>
    <col min="3855" max="3855" width="10.28515625" style="24" bestFit="1" customWidth="1"/>
    <col min="3856" max="3856" width="15.85546875" style="24" customWidth="1"/>
    <col min="3857" max="3857" width="17" style="24" customWidth="1"/>
    <col min="3858" max="3858" width="17.42578125" style="24" customWidth="1"/>
    <col min="3859" max="3859" width="10.140625" style="24" bestFit="1" customWidth="1"/>
    <col min="3860" max="4096" width="9" style="24"/>
    <col min="4097" max="4097" width="4.140625" style="24" customWidth="1"/>
    <col min="4098" max="4098" width="4.28515625" style="24" customWidth="1"/>
    <col min="4099" max="4099" width="13.5703125" style="24" customWidth="1"/>
    <col min="4100" max="4100" width="65" style="24" customWidth="1"/>
    <col min="4101" max="4101" width="6.7109375" style="24" customWidth="1"/>
    <col min="4102" max="4102" width="8.42578125" style="24" customWidth="1"/>
    <col min="4103" max="4103" width="10" style="24" customWidth="1"/>
    <col min="4104" max="4104" width="15.7109375" style="24" customWidth="1"/>
    <col min="4105" max="4105" width="18.140625" style="24" customWidth="1"/>
    <col min="4106" max="4106" width="19.28515625" style="24" customWidth="1"/>
    <col min="4107" max="4107" width="13.85546875" style="24" customWidth="1"/>
    <col min="4108" max="4110" width="11.5703125" style="24" customWidth="1"/>
    <col min="4111" max="4111" width="10.28515625" style="24" bestFit="1" customWidth="1"/>
    <col min="4112" max="4112" width="15.85546875" style="24" customWidth="1"/>
    <col min="4113" max="4113" width="17" style="24" customWidth="1"/>
    <col min="4114" max="4114" width="17.42578125" style="24" customWidth="1"/>
    <col min="4115" max="4115" width="10.140625" style="24" bestFit="1" customWidth="1"/>
    <col min="4116" max="4352" width="9" style="24"/>
    <col min="4353" max="4353" width="4.140625" style="24" customWidth="1"/>
    <col min="4354" max="4354" width="4.28515625" style="24" customWidth="1"/>
    <col min="4355" max="4355" width="13.5703125" style="24" customWidth="1"/>
    <col min="4356" max="4356" width="65" style="24" customWidth="1"/>
    <col min="4357" max="4357" width="6.7109375" style="24" customWidth="1"/>
    <col min="4358" max="4358" width="8.42578125" style="24" customWidth="1"/>
    <col min="4359" max="4359" width="10" style="24" customWidth="1"/>
    <col min="4360" max="4360" width="15.7109375" style="24" customWidth="1"/>
    <col min="4361" max="4361" width="18.140625" style="24" customWidth="1"/>
    <col min="4362" max="4362" width="19.28515625" style="24" customWidth="1"/>
    <col min="4363" max="4363" width="13.85546875" style="24" customWidth="1"/>
    <col min="4364" max="4366" width="11.5703125" style="24" customWidth="1"/>
    <col min="4367" max="4367" width="10.28515625" style="24" bestFit="1" customWidth="1"/>
    <col min="4368" max="4368" width="15.85546875" style="24" customWidth="1"/>
    <col min="4369" max="4369" width="17" style="24" customWidth="1"/>
    <col min="4370" max="4370" width="17.42578125" style="24" customWidth="1"/>
    <col min="4371" max="4371" width="10.140625" style="24" bestFit="1" customWidth="1"/>
    <col min="4372" max="4608" width="9" style="24"/>
    <col min="4609" max="4609" width="4.140625" style="24" customWidth="1"/>
    <col min="4610" max="4610" width="4.28515625" style="24" customWidth="1"/>
    <col min="4611" max="4611" width="13.5703125" style="24" customWidth="1"/>
    <col min="4612" max="4612" width="65" style="24" customWidth="1"/>
    <col min="4613" max="4613" width="6.7109375" style="24" customWidth="1"/>
    <col min="4614" max="4614" width="8.42578125" style="24" customWidth="1"/>
    <col min="4615" max="4615" width="10" style="24" customWidth="1"/>
    <col min="4616" max="4616" width="15.7109375" style="24" customWidth="1"/>
    <col min="4617" max="4617" width="18.140625" style="24" customWidth="1"/>
    <col min="4618" max="4618" width="19.28515625" style="24" customWidth="1"/>
    <col min="4619" max="4619" width="13.85546875" style="24" customWidth="1"/>
    <col min="4620" max="4622" width="11.5703125" style="24" customWidth="1"/>
    <col min="4623" max="4623" width="10.28515625" style="24" bestFit="1" customWidth="1"/>
    <col min="4624" max="4624" width="15.85546875" style="24" customWidth="1"/>
    <col min="4625" max="4625" width="17" style="24" customWidth="1"/>
    <col min="4626" max="4626" width="17.42578125" style="24" customWidth="1"/>
    <col min="4627" max="4627" width="10.140625" style="24" bestFit="1" customWidth="1"/>
    <col min="4628" max="4864" width="9" style="24"/>
    <col min="4865" max="4865" width="4.140625" style="24" customWidth="1"/>
    <col min="4866" max="4866" width="4.28515625" style="24" customWidth="1"/>
    <col min="4867" max="4867" width="13.5703125" style="24" customWidth="1"/>
    <col min="4868" max="4868" width="65" style="24" customWidth="1"/>
    <col min="4869" max="4869" width="6.7109375" style="24" customWidth="1"/>
    <col min="4870" max="4870" width="8.42578125" style="24" customWidth="1"/>
    <col min="4871" max="4871" width="10" style="24" customWidth="1"/>
    <col min="4872" max="4872" width="15.7109375" style="24" customWidth="1"/>
    <col min="4873" max="4873" width="18.140625" style="24" customWidth="1"/>
    <col min="4874" max="4874" width="19.28515625" style="24" customWidth="1"/>
    <col min="4875" max="4875" width="13.85546875" style="24" customWidth="1"/>
    <col min="4876" max="4878" width="11.5703125" style="24" customWidth="1"/>
    <col min="4879" max="4879" width="10.28515625" style="24" bestFit="1" customWidth="1"/>
    <col min="4880" max="4880" width="15.85546875" style="24" customWidth="1"/>
    <col min="4881" max="4881" width="17" style="24" customWidth="1"/>
    <col min="4882" max="4882" width="17.42578125" style="24" customWidth="1"/>
    <col min="4883" max="4883" width="10.140625" style="24" bestFit="1" customWidth="1"/>
    <col min="4884" max="5120" width="9" style="24"/>
    <col min="5121" max="5121" width="4.140625" style="24" customWidth="1"/>
    <col min="5122" max="5122" width="4.28515625" style="24" customWidth="1"/>
    <col min="5123" max="5123" width="13.5703125" style="24" customWidth="1"/>
    <col min="5124" max="5124" width="65" style="24" customWidth="1"/>
    <col min="5125" max="5125" width="6.7109375" style="24" customWidth="1"/>
    <col min="5126" max="5126" width="8.42578125" style="24" customWidth="1"/>
    <col min="5127" max="5127" width="10" style="24" customWidth="1"/>
    <col min="5128" max="5128" width="15.7109375" style="24" customWidth="1"/>
    <col min="5129" max="5129" width="18.140625" style="24" customWidth="1"/>
    <col min="5130" max="5130" width="19.28515625" style="24" customWidth="1"/>
    <col min="5131" max="5131" width="13.85546875" style="24" customWidth="1"/>
    <col min="5132" max="5134" width="11.5703125" style="24" customWidth="1"/>
    <col min="5135" max="5135" width="10.28515625" style="24" bestFit="1" customWidth="1"/>
    <col min="5136" max="5136" width="15.85546875" style="24" customWidth="1"/>
    <col min="5137" max="5137" width="17" style="24" customWidth="1"/>
    <col min="5138" max="5138" width="17.42578125" style="24" customWidth="1"/>
    <col min="5139" max="5139" width="10.140625" style="24" bestFit="1" customWidth="1"/>
    <col min="5140" max="5376" width="9" style="24"/>
    <col min="5377" max="5377" width="4.140625" style="24" customWidth="1"/>
    <col min="5378" max="5378" width="4.28515625" style="24" customWidth="1"/>
    <col min="5379" max="5379" width="13.5703125" style="24" customWidth="1"/>
    <col min="5380" max="5380" width="65" style="24" customWidth="1"/>
    <col min="5381" max="5381" width="6.7109375" style="24" customWidth="1"/>
    <col min="5382" max="5382" width="8.42578125" style="24" customWidth="1"/>
    <col min="5383" max="5383" width="10" style="24" customWidth="1"/>
    <col min="5384" max="5384" width="15.7109375" style="24" customWidth="1"/>
    <col min="5385" max="5385" width="18.140625" style="24" customWidth="1"/>
    <col min="5386" max="5386" width="19.28515625" style="24" customWidth="1"/>
    <col min="5387" max="5387" width="13.85546875" style="24" customWidth="1"/>
    <col min="5388" max="5390" width="11.5703125" style="24" customWidth="1"/>
    <col min="5391" max="5391" width="10.28515625" style="24" bestFit="1" customWidth="1"/>
    <col min="5392" max="5392" width="15.85546875" style="24" customWidth="1"/>
    <col min="5393" max="5393" width="17" style="24" customWidth="1"/>
    <col min="5394" max="5394" width="17.42578125" style="24" customWidth="1"/>
    <col min="5395" max="5395" width="10.140625" style="24" bestFit="1" customWidth="1"/>
    <col min="5396" max="5632" width="9" style="24"/>
    <col min="5633" max="5633" width="4.140625" style="24" customWidth="1"/>
    <col min="5634" max="5634" width="4.28515625" style="24" customWidth="1"/>
    <col min="5635" max="5635" width="13.5703125" style="24" customWidth="1"/>
    <col min="5636" max="5636" width="65" style="24" customWidth="1"/>
    <col min="5637" max="5637" width="6.7109375" style="24" customWidth="1"/>
    <col min="5638" max="5638" width="8.42578125" style="24" customWidth="1"/>
    <col min="5639" max="5639" width="10" style="24" customWidth="1"/>
    <col min="5640" max="5640" width="15.7109375" style="24" customWidth="1"/>
    <col min="5641" max="5641" width="18.140625" style="24" customWidth="1"/>
    <col min="5642" max="5642" width="19.28515625" style="24" customWidth="1"/>
    <col min="5643" max="5643" width="13.85546875" style="24" customWidth="1"/>
    <col min="5644" max="5646" width="11.5703125" style="24" customWidth="1"/>
    <col min="5647" max="5647" width="10.28515625" style="24" bestFit="1" customWidth="1"/>
    <col min="5648" max="5648" width="15.85546875" style="24" customWidth="1"/>
    <col min="5649" max="5649" width="17" style="24" customWidth="1"/>
    <col min="5650" max="5650" width="17.42578125" style="24" customWidth="1"/>
    <col min="5651" max="5651" width="10.140625" style="24" bestFit="1" customWidth="1"/>
    <col min="5652" max="5888" width="9" style="24"/>
    <col min="5889" max="5889" width="4.140625" style="24" customWidth="1"/>
    <col min="5890" max="5890" width="4.28515625" style="24" customWidth="1"/>
    <col min="5891" max="5891" width="13.5703125" style="24" customWidth="1"/>
    <col min="5892" max="5892" width="65" style="24" customWidth="1"/>
    <col min="5893" max="5893" width="6.7109375" style="24" customWidth="1"/>
    <col min="5894" max="5894" width="8.42578125" style="24" customWidth="1"/>
    <col min="5895" max="5895" width="10" style="24" customWidth="1"/>
    <col min="5896" max="5896" width="15.7109375" style="24" customWidth="1"/>
    <col min="5897" max="5897" width="18.140625" style="24" customWidth="1"/>
    <col min="5898" max="5898" width="19.28515625" style="24" customWidth="1"/>
    <col min="5899" max="5899" width="13.85546875" style="24" customWidth="1"/>
    <col min="5900" max="5902" width="11.5703125" style="24" customWidth="1"/>
    <col min="5903" max="5903" width="10.28515625" style="24" bestFit="1" customWidth="1"/>
    <col min="5904" max="5904" width="15.85546875" style="24" customWidth="1"/>
    <col min="5905" max="5905" width="17" style="24" customWidth="1"/>
    <col min="5906" max="5906" width="17.42578125" style="24" customWidth="1"/>
    <col min="5907" max="5907" width="10.140625" style="24" bestFit="1" customWidth="1"/>
    <col min="5908" max="6144" width="9" style="24"/>
    <col min="6145" max="6145" width="4.140625" style="24" customWidth="1"/>
    <col min="6146" max="6146" width="4.28515625" style="24" customWidth="1"/>
    <col min="6147" max="6147" width="13.5703125" style="24" customWidth="1"/>
    <col min="6148" max="6148" width="65" style="24" customWidth="1"/>
    <col min="6149" max="6149" width="6.7109375" style="24" customWidth="1"/>
    <col min="6150" max="6150" width="8.42578125" style="24" customWidth="1"/>
    <col min="6151" max="6151" width="10" style="24" customWidth="1"/>
    <col min="6152" max="6152" width="15.7109375" style="24" customWidth="1"/>
    <col min="6153" max="6153" width="18.140625" style="24" customWidth="1"/>
    <col min="6154" max="6154" width="19.28515625" style="24" customWidth="1"/>
    <col min="6155" max="6155" width="13.85546875" style="24" customWidth="1"/>
    <col min="6156" max="6158" width="11.5703125" style="24" customWidth="1"/>
    <col min="6159" max="6159" width="10.28515625" style="24" bestFit="1" customWidth="1"/>
    <col min="6160" max="6160" width="15.85546875" style="24" customWidth="1"/>
    <col min="6161" max="6161" width="17" style="24" customWidth="1"/>
    <col min="6162" max="6162" width="17.42578125" style="24" customWidth="1"/>
    <col min="6163" max="6163" width="10.140625" style="24" bestFit="1" customWidth="1"/>
    <col min="6164" max="6400" width="9" style="24"/>
    <col min="6401" max="6401" width="4.140625" style="24" customWidth="1"/>
    <col min="6402" max="6402" width="4.28515625" style="24" customWidth="1"/>
    <col min="6403" max="6403" width="13.5703125" style="24" customWidth="1"/>
    <col min="6404" max="6404" width="65" style="24" customWidth="1"/>
    <col min="6405" max="6405" width="6.7109375" style="24" customWidth="1"/>
    <col min="6406" max="6406" width="8.42578125" style="24" customWidth="1"/>
    <col min="6407" max="6407" width="10" style="24" customWidth="1"/>
    <col min="6408" max="6408" width="15.7109375" style="24" customWidth="1"/>
    <col min="6409" max="6409" width="18.140625" style="24" customWidth="1"/>
    <col min="6410" max="6410" width="19.28515625" style="24" customWidth="1"/>
    <col min="6411" max="6411" width="13.85546875" style="24" customWidth="1"/>
    <col min="6412" max="6414" width="11.5703125" style="24" customWidth="1"/>
    <col min="6415" max="6415" width="10.28515625" style="24" bestFit="1" customWidth="1"/>
    <col min="6416" max="6416" width="15.85546875" style="24" customWidth="1"/>
    <col min="6417" max="6417" width="17" style="24" customWidth="1"/>
    <col min="6418" max="6418" width="17.42578125" style="24" customWidth="1"/>
    <col min="6419" max="6419" width="10.140625" style="24" bestFit="1" customWidth="1"/>
    <col min="6420" max="6656" width="9" style="24"/>
    <col min="6657" max="6657" width="4.140625" style="24" customWidth="1"/>
    <col min="6658" max="6658" width="4.28515625" style="24" customWidth="1"/>
    <col min="6659" max="6659" width="13.5703125" style="24" customWidth="1"/>
    <col min="6660" max="6660" width="65" style="24" customWidth="1"/>
    <col min="6661" max="6661" width="6.7109375" style="24" customWidth="1"/>
    <col min="6662" max="6662" width="8.42578125" style="24" customWidth="1"/>
    <col min="6663" max="6663" width="10" style="24" customWidth="1"/>
    <col min="6664" max="6664" width="15.7109375" style="24" customWidth="1"/>
    <col min="6665" max="6665" width="18.140625" style="24" customWidth="1"/>
    <col min="6666" max="6666" width="19.28515625" style="24" customWidth="1"/>
    <col min="6667" max="6667" width="13.85546875" style="24" customWidth="1"/>
    <col min="6668" max="6670" width="11.5703125" style="24" customWidth="1"/>
    <col min="6671" max="6671" width="10.28515625" style="24" bestFit="1" customWidth="1"/>
    <col min="6672" max="6672" width="15.85546875" style="24" customWidth="1"/>
    <col min="6673" max="6673" width="17" style="24" customWidth="1"/>
    <col min="6674" max="6674" width="17.42578125" style="24" customWidth="1"/>
    <col min="6675" max="6675" width="10.140625" style="24" bestFit="1" customWidth="1"/>
    <col min="6676" max="6912" width="9" style="24"/>
    <col min="6913" max="6913" width="4.140625" style="24" customWidth="1"/>
    <col min="6914" max="6914" width="4.28515625" style="24" customWidth="1"/>
    <col min="6915" max="6915" width="13.5703125" style="24" customWidth="1"/>
    <col min="6916" max="6916" width="65" style="24" customWidth="1"/>
    <col min="6917" max="6917" width="6.7109375" style="24" customWidth="1"/>
    <col min="6918" max="6918" width="8.42578125" style="24" customWidth="1"/>
    <col min="6919" max="6919" width="10" style="24" customWidth="1"/>
    <col min="6920" max="6920" width="15.7109375" style="24" customWidth="1"/>
    <col min="6921" max="6921" width="18.140625" style="24" customWidth="1"/>
    <col min="6922" max="6922" width="19.28515625" style="24" customWidth="1"/>
    <col min="6923" max="6923" width="13.85546875" style="24" customWidth="1"/>
    <col min="6924" max="6926" width="11.5703125" style="24" customWidth="1"/>
    <col min="6927" max="6927" width="10.28515625" style="24" bestFit="1" customWidth="1"/>
    <col min="6928" max="6928" width="15.85546875" style="24" customWidth="1"/>
    <col min="6929" max="6929" width="17" style="24" customWidth="1"/>
    <col min="6930" max="6930" width="17.42578125" style="24" customWidth="1"/>
    <col min="6931" max="6931" width="10.140625" style="24" bestFit="1" customWidth="1"/>
    <col min="6932" max="7168" width="9" style="24"/>
    <col min="7169" max="7169" width="4.140625" style="24" customWidth="1"/>
    <col min="7170" max="7170" width="4.28515625" style="24" customWidth="1"/>
    <col min="7171" max="7171" width="13.5703125" style="24" customWidth="1"/>
    <col min="7172" max="7172" width="65" style="24" customWidth="1"/>
    <col min="7173" max="7173" width="6.7109375" style="24" customWidth="1"/>
    <col min="7174" max="7174" width="8.42578125" style="24" customWidth="1"/>
    <col min="7175" max="7175" width="10" style="24" customWidth="1"/>
    <col min="7176" max="7176" width="15.7109375" style="24" customWidth="1"/>
    <col min="7177" max="7177" width="18.140625" style="24" customWidth="1"/>
    <col min="7178" max="7178" width="19.28515625" style="24" customWidth="1"/>
    <col min="7179" max="7179" width="13.85546875" style="24" customWidth="1"/>
    <col min="7180" max="7182" width="11.5703125" style="24" customWidth="1"/>
    <col min="7183" max="7183" width="10.28515625" style="24" bestFit="1" customWidth="1"/>
    <col min="7184" max="7184" width="15.85546875" style="24" customWidth="1"/>
    <col min="7185" max="7185" width="17" style="24" customWidth="1"/>
    <col min="7186" max="7186" width="17.42578125" style="24" customWidth="1"/>
    <col min="7187" max="7187" width="10.140625" style="24" bestFit="1" customWidth="1"/>
    <col min="7188" max="7424" width="9" style="24"/>
    <col min="7425" max="7425" width="4.140625" style="24" customWidth="1"/>
    <col min="7426" max="7426" width="4.28515625" style="24" customWidth="1"/>
    <col min="7427" max="7427" width="13.5703125" style="24" customWidth="1"/>
    <col min="7428" max="7428" width="65" style="24" customWidth="1"/>
    <col min="7429" max="7429" width="6.7109375" style="24" customWidth="1"/>
    <col min="7430" max="7430" width="8.42578125" style="24" customWidth="1"/>
    <col min="7431" max="7431" width="10" style="24" customWidth="1"/>
    <col min="7432" max="7432" width="15.7109375" style="24" customWidth="1"/>
    <col min="7433" max="7433" width="18.140625" style="24" customWidth="1"/>
    <col min="7434" max="7434" width="19.28515625" style="24" customWidth="1"/>
    <col min="7435" max="7435" width="13.85546875" style="24" customWidth="1"/>
    <col min="7436" max="7438" width="11.5703125" style="24" customWidth="1"/>
    <col min="7439" max="7439" width="10.28515625" style="24" bestFit="1" customWidth="1"/>
    <col min="7440" max="7440" width="15.85546875" style="24" customWidth="1"/>
    <col min="7441" max="7441" width="17" style="24" customWidth="1"/>
    <col min="7442" max="7442" width="17.42578125" style="24" customWidth="1"/>
    <col min="7443" max="7443" width="10.140625" style="24" bestFit="1" customWidth="1"/>
    <col min="7444" max="7680" width="9" style="24"/>
    <col min="7681" max="7681" width="4.140625" style="24" customWidth="1"/>
    <col min="7682" max="7682" width="4.28515625" style="24" customWidth="1"/>
    <col min="7683" max="7683" width="13.5703125" style="24" customWidth="1"/>
    <col min="7684" max="7684" width="65" style="24" customWidth="1"/>
    <col min="7685" max="7685" width="6.7109375" style="24" customWidth="1"/>
    <col min="7686" max="7686" width="8.42578125" style="24" customWidth="1"/>
    <col min="7687" max="7687" width="10" style="24" customWidth="1"/>
    <col min="7688" max="7688" width="15.7109375" style="24" customWidth="1"/>
    <col min="7689" max="7689" width="18.140625" style="24" customWidth="1"/>
    <col min="7690" max="7690" width="19.28515625" style="24" customWidth="1"/>
    <col min="7691" max="7691" width="13.85546875" style="24" customWidth="1"/>
    <col min="7692" max="7694" width="11.5703125" style="24" customWidth="1"/>
    <col min="7695" max="7695" width="10.28515625" style="24" bestFit="1" customWidth="1"/>
    <col min="7696" max="7696" width="15.85546875" style="24" customWidth="1"/>
    <col min="7697" max="7697" width="17" style="24" customWidth="1"/>
    <col min="7698" max="7698" width="17.42578125" style="24" customWidth="1"/>
    <col min="7699" max="7699" width="10.140625" style="24" bestFit="1" customWidth="1"/>
    <col min="7700" max="7936" width="9" style="24"/>
    <col min="7937" max="7937" width="4.140625" style="24" customWidth="1"/>
    <col min="7938" max="7938" width="4.28515625" style="24" customWidth="1"/>
    <col min="7939" max="7939" width="13.5703125" style="24" customWidth="1"/>
    <col min="7940" max="7940" width="65" style="24" customWidth="1"/>
    <col min="7941" max="7941" width="6.7109375" style="24" customWidth="1"/>
    <col min="7942" max="7942" width="8.42578125" style="24" customWidth="1"/>
    <col min="7943" max="7943" width="10" style="24" customWidth="1"/>
    <col min="7944" max="7944" width="15.7109375" style="24" customWidth="1"/>
    <col min="7945" max="7945" width="18.140625" style="24" customWidth="1"/>
    <col min="7946" max="7946" width="19.28515625" style="24" customWidth="1"/>
    <col min="7947" max="7947" width="13.85546875" style="24" customWidth="1"/>
    <col min="7948" max="7950" width="11.5703125" style="24" customWidth="1"/>
    <col min="7951" max="7951" width="10.28515625" style="24" bestFit="1" customWidth="1"/>
    <col min="7952" max="7952" width="15.85546875" style="24" customWidth="1"/>
    <col min="7953" max="7953" width="17" style="24" customWidth="1"/>
    <col min="7954" max="7954" width="17.42578125" style="24" customWidth="1"/>
    <col min="7955" max="7955" width="10.140625" style="24" bestFit="1" customWidth="1"/>
    <col min="7956" max="8192" width="9" style="24"/>
    <col min="8193" max="8193" width="4.140625" style="24" customWidth="1"/>
    <col min="8194" max="8194" width="4.28515625" style="24" customWidth="1"/>
    <col min="8195" max="8195" width="13.5703125" style="24" customWidth="1"/>
    <col min="8196" max="8196" width="65" style="24" customWidth="1"/>
    <col min="8197" max="8197" width="6.7109375" style="24" customWidth="1"/>
    <col min="8198" max="8198" width="8.42578125" style="24" customWidth="1"/>
    <col min="8199" max="8199" width="10" style="24" customWidth="1"/>
    <col min="8200" max="8200" width="15.7109375" style="24" customWidth="1"/>
    <col min="8201" max="8201" width="18.140625" style="24" customWidth="1"/>
    <col min="8202" max="8202" width="19.28515625" style="24" customWidth="1"/>
    <col min="8203" max="8203" width="13.85546875" style="24" customWidth="1"/>
    <col min="8204" max="8206" width="11.5703125" style="24" customWidth="1"/>
    <col min="8207" max="8207" width="10.28515625" style="24" bestFit="1" customWidth="1"/>
    <col min="8208" max="8208" width="15.85546875" style="24" customWidth="1"/>
    <col min="8209" max="8209" width="17" style="24" customWidth="1"/>
    <col min="8210" max="8210" width="17.42578125" style="24" customWidth="1"/>
    <col min="8211" max="8211" width="10.140625" style="24" bestFit="1" customWidth="1"/>
    <col min="8212" max="8448" width="9" style="24"/>
    <col min="8449" max="8449" width="4.140625" style="24" customWidth="1"/>
    <col min="8450" max="8450" width="4.28515625" style="24" customWidth="1"/>
    <col min="8451" max="8451" width="13.5703125" style="24" customWidth="1"/>
    <col min="8452" max="8452" width="65" style="24" customWidth="1"/>
    <col min="8453" max="8453" width="6.7109375" style="24" customWidth="1"/>
    <col min="8454" max="8454" width="8.42578125" style="24" customWidth="1"/>
    <col min="8455" max="8455" width="10" style="24" customWidth="1"/>
    <col min="8456" max="8456" width="15.7109375" style="24" customWidth="1"/>
    <col min="8457" max="8457" width="18.140625" style="24" customWidth="1"/>
    <col min="8458" max="8458" width="19.28515625" style="24" customWidth="1"/>
    <col min="8459" max="8459" width="13.85546875" style="24" customWidth="1"/>
    <col min="8460" max="8462" width="11.5703125" style="24" customWidth="1"/>
    <col min="8463" max="8463" width="10.28515625" style="24" bestFit="1" customWidth="1"/>
    <col min="8464" max="8464" width="15.85546875" style="24" customWidth="1"/>
    <col min="8465" max="8465" width="17" style="24" customWidth="1"/>
    <col min="8466" max="8466" width="17.42578125" style="24" customWidth="1"/>
    <col min="8467" max="8467" width="10.140625" style="24" bestFit="1" customWidth="1"/>
    <col min="8468" max="8704" width="9" style="24"/>
    <col min="8705" max="8705" width="4.140625" style="24" customWidth="1"/>
    <col min="8706" max="8706" width="4.28515625" style="24" customWidth="1"/>
    <col min="8707" max="8707" width="13.5703125" style="24" customWidth="1"/>
    <col min="8708" max="8708" width="65" style="24" customWidth="1"/>
    <col min="8709" max="8709" width="6.7109375" style="24" customWidth="1"/>
    <col min="8710" max="8710" width="8.42578125" style="24" customWidth="1"/>
    <col min="8711" max="8711" width="10" style="24" customWidth="1"/>
    <col min="8712" max="8712" width="15.7109375" style="24" customWidth="1"/>
    <col min="8713" max="8713" width="18.140625" style="24" customWidth="1"/>
    <col min="8714" max="8714" width="19.28515625" style="24" customWidth="1"/>
    <col min="8715" max="8715" width="13.85546875" style="24" customWidth="1"/>
    <col min="8716" max="8718" width="11.5703125" style="24" customWidth="1"/>
    <col min="8719" max="8719" width="10.28515625" style="24" bestFit="1" customWidth="1"/>
    <col min="8720" max="8720" width="15.85546875" style="24" customWidth="1"/>
    <col min="8721" max="8721" width="17" style="24" customWidth="1"/>
    <col min="8722" max="8722" width="17.42578125" style="24" customWidth="1"/>
    <col min="8723" max="8723" width="10.140625" style="24" bestFit="1" customWidth="1"/>
    <col min="8724" max="8960" width="9" style="24"/>
    <col min="8961" max="8961" width="4.140625" style="24" customWidth="1"/>
    <col min="8962" max="8962" width="4.28515625" style="24" customWidth="1"/>
    <col min="8963" max="8963" width="13.5703125" style="24" customWidth="1"/>
    <col min="8964" max="8964" width="65" style="24" customWidth="1"/>
    <col min="8965" max="8965" width="6.7109375" style="24" customWidth="1"/>
    <col min="8966" max="8966" width="8.42578125" style="24" customWidth="1"/>
    <col min="8967" max="8967" width="10" style="24" customWidth="1"/>
    <col min="8968" max="8968" width="15.7109375" style="24" customWidth="1"/>
    <col min="8969" max="8969" width="18.140625" style="24" customWidth="1"/>
    <col min="8970" max="8970" width="19.28515625" style="24" customWidth="1"/>
    <col min="8971" max="8971" width="13.85546875" style="24" customWidth="1"/>
    <col min="8972" max="8974" width="11.5703125" style="24" customWidth="1"/>
    <col min="8975" max="8975" width="10.28515625" style="24" bestFit="1" customWidth="1"/>
    <col min="8976" max="8976" width="15.85546875" style="24" customWidth="1"/>
    <col min="8977" max="8977" width="17" style="24" customWidth="1"/>
    <col min="8978" max="8978" width="17.42578125" style="24" customWidth="1"/>
    <col min="8979" max="8979" width="10.140625" style="24" bestFit="1" customWidth="1"/>
    <col min="8980" max="9216" width="9" style="24"/>
    <col min="9217" max="9217" width="4.140625" style="24" customWidth="1"/>
    <col min="9218" max="9218" width="4.28515625" style="24" customWidth="1"/>
    <col min="9219" max="9219" width="13.5703125" style="24" customWidth="1"/>
    <col min="9220" max="9220" width="65" style="24" customWidth="1"/>
    <col min="9221" max="9221" width="6.7109375" style="24" customWidth="1"/>
    <col min="9222" max="9222" width="8.42578125" style="24" customWidth="1"/>
    <col min="9223" max="9223" width="10" style="24" customWidth="1"/>
    <col min="9224" max="9224" width="15.7109375" style="24" customWidth="1"/>
    <col min="9225" max="9225" width="18.140625" style="24" customWidth="1"/>
    <col min="9226" max="9226" width="19.28515625" style="24" customWidth="1"/>
    <col min="9227" max="9227" width="13.85546875" style="24" customWidth="1"/>
    <col min="9228" max="9230" width="11.5703125" style="24" customWidth="1"/>
    <col min="9231" max="9231" width="10.28515625" style="24" bestFit="1" customWidth="1"/>
    <col min="9232" max="9232" width="15.85546875" style="24" customWidth="1"/>
    <col min="9233" max="9233" width="17" style="24" customWidth="1"/>
    <col min="9234" max="9234" width="17.42578125" style="24" customWidth="1"/>
    <col min="9235" max="9235" width="10.140625" style="24" bestFit="1" customWidth="1"/>
    <col min="9236" max="9472" width="9" style="24"/>
    <col min="9473" max="9473" width="4.140625" style="24" customWidth="1"/>
    <col min="9474" max="9474" width="4.28515625" style="24" customWidth="1"/>
    <col min="9475" max="9475" width="13.5703125" style="24" customWidth="1"/>
    <col min="9476" max="9476" width="65" style="24" customWidth="1"/>
    <col min="9477" max="9477" width="6.7109375" style="24" customWidth="1"/>
    <col min="9478" max="9478" width="8.42578125" style="24" customWidth="1"/>
    <col min="9479" max="9479" width="10" style="24" customWidth="1"/>
    <col min="9480" max="9480" width="15.7109375" style="24" customWidth="1"/>
    <col min="9481" max="9481" width="18.140625" style="24" customWidth="1"/>
    <col min="9482" max="9482" width="19.28515625" style="24" customWidth="1"/>
    <col min="9483" max="9483" width="13.85546875" style="24" customWidth="1"/>
    <col min="9484" max="9486" width="11.5703125" style="24" customWidth="1"/>
    <col min="9487" max="9487" width="10.28515625" style="24" bestFit="1" customWidth="1"/>
    <col min="9488" max="9488" width="15.85546875" style="24" customWidth="1"/>
    <col min="9489" max="9489" width="17" style="24" customWidth="1"/>
    <col min="9490" max="9490" width="17.42578125" style="24" customWidth="1"/>
    <col min="9491" max="9491" width="10.140625" style="24" bestFit="1" customWidth="1"/>
    <col min="9492" max="9728" width="9" style="24"/>
    <col min="9729" max="9729" width="4.140625" style="24" customWidth="1"/>
    <col min="9730" max="9730" width="4.28515625" style="24" customWidth="1"/>
    <col min="9731" max="9731" width="13.5703125" style="24" customWidth="1"/>
    <col min="9732" max="9732" width="65" style="24" customWidth="1"/>
    <col min="9733" max="9733" width="6.7109375" style="24" customWidth="1"/>
    <col min="9734" max="9734" width="8.42578125" style="24" customWidth="1"/>
    <col min="9735" max="9735" width="10" style="24" customWidth="1"/>
    <col min="9736" max="9736" width="15.7109375" style="24" customWidth="1"/>
    <col min="9737" max="9737" width="18.140625" style="24" customWidth="1"/>
    <col min="9738" max="9738" width="19.28515625" style="24" customWidth="1"/>
    <col min="9739" max="9739" width="13.85546875" style="24" customWidth="1"/>
    <col min="9740" max="9742" width="11.5703125" style="24" customWidth="1"/>
    <col min="9743" max="9743" width="10.28515625" style="24" bestFit="1" customWidth="1"/>
    <col min="9744" max="9744" width="15.85546875" style="24" customWidth="1"/>
    <col min="9745" max="9745" width="17" style="24" customWidth="1"/>
    <col min="9746" max="9746" width="17.42578125" style="24" customWidth="1"/>
    <col min="9747" max="9747" width="10.140625" style="24" bestFit="1" customWidth="1"/>
    <col min="9748" max="9984" width="9" style="24"/>
    <col min="9985" max="9985" width="4.140625" style="24" customWidth="1"/>
    <col min="9986" max="9986" width="4.28515625" style="24" customWidth="1"/>
    <col min="9987" max="9987" width="13.5703125" style="24" customWidth="1"/>
    <col min="9988" max="9988" width="65" style="24" customWidth="1"/>
    <col min="9989" max="9989" width="6.7109375" style="24" customWidth="1"/>
    <col min="9990" max="9990" width="8.42578125" style="24" customWidth="1"/>
    <col min="9991" max="9991" width="10" style="24" customWidth="1"/>
    <col min="9992" max="9992" width="15.7109375" style="24" customWidth="1"/>
    <col min="9993" max="9993" width="18.140625" style="24" customWidth="1"/>
    <col min="9994" max="9994" width="19.28515625" style="24" customWidth="1"/>
    <col min="9995" max="9995" width="13.85546875" style="24" customWidth="1"/>
    <col min="9996" max="9998" width="11.5703125" style="24" customWidth="1"/>
    <col min="9999" max="9999" width="10.28515625" style="24" bestFit="1" customWidth="1"/>
    <col min="10000" max="10000" width="15.85546875" style="24" customWidth="1"/>
    <col min="10001" max="10001" width="17" style="24" customWidth="1"/>
    <col min="10002" max="10002" width="17.42578125" style="24" customWidth="1"/>
    <col min="10003" max="10003" width="10.140625" style="24" bestFit="1" customWidth="1"/>
    <col min="10004" max="10240" width="9" style="24"/>
    <col min="10241" max="10241" width="4.140625" style="24" customWidth="1"/>
    <col min="10242" max="10242" width="4.28515625" style="24" customWidth="1"/>
    <col min="10243" max="10243" width="13.5703125" style="24" customWidth="1"/>
    <col min="10244" max="10244" width="65" style="24" customWidth="1"/>
    <col min="10245" max="10245" width="6.7109375" style="24" customWidth="1"/>
    <col min="10246" max="10246" width="8.42578125" style="24" customWidth="1"/>
    <col min="10247" max="10247" width="10" style="24" customWidth="1"/>
    <col min="10248" max="10248" width="15.7109375" style="24" customWidth="1"/>
    <col min="10249" max="10249" width="18.140625" style="24" customWidth="1"/>
    <col min="10250" max="10250" width="19.28515625" style="24" customWidth="1"/>
    <col min="10251" max="10251" width="13.85546875" style="24" customWidth="1"/>
    <col min="10252" max="10254" width="11.5703125" style="24" customWidth="1"/>
    <col min="10255" max="10255" width="10.28515625" style="24" bestFit="1" customWidth="1"/>
    <col min="10256" max="10256" width="15.85546875" style="24" customWidth="1"/>
    <col min="10257" max="10257" width="17" style="24" customWidth="1"/>
    <col min="10258" max="10258" width="17.42578125" style="24" customWidth="1"/>
    <col min="10259" max="10259" width="10.140625" style="24" bestFit="1" customWidth="1"/>
    <col min="10260" max="10496" width="9" style="24"/>
    <col min="10497" max="10497" width="4.140625" style="24" customWidth="1"/>
    <col min="10498" max="10498" width="4.28515625" style="24" customWidth="1"/>
    <col min="10499" max="10499" width="13.5703125" style="24" customWidth="1"/>
    <col min="10500" max="10500" width="65" style="24" customWidth="1"/>
    <col min="10501" max="10501" width="6.7109375" style="24" customWidth="1"/>
    <col min="10502" max="10502" width="8.42578125" style="24" customWidth="1"/>
    <col min="10503" max="10503" width="10" style="24" customWidth="1"/>
    <col min="10504" max="10504" width="15.7109375" style="24" customWidth="1"/>
    <col min="10505" max="10505" width="18.140625" style="24" customWidth="1"/>
    <col min="10506" max="10506" width="19.28515625" style="24" customWidth="1"/>
    <col min="10507" max="10507" width="13.85546875" style="24" customWidth="1"/>
    <col min="10508" max="10510" width="11.5703125" style="24" customWidth="1"/>
    <col min="10511" max="10511" width="10.28515625" style="24" bestFit="1" customWidth="1"/>
    <col min="10512" max="10512" width="15.85546875" style="24" customWidth="1"/>
    <col min="10513" max="10513" width="17" style="24" customWidth="1"/>
    <col min="10514" max="10514" width="17.42578125" style="24" customWidth="1"/>
    <col min="10515" max="10515" width="10.140625" style="24" bestFit="1" customWidth="1"/>
    <col min="10516" max="10752" width="9" style="24"/>
    <col min="10753" max="10753" width="4.140625" style="24" customWidth="1"/>
    <col min="10754" max="10754" width="4.28515625" style="24" customWidth="1"/>
    <col min="10755" max="10755" width="13.5703125" style="24" customWidth="1"/>
    <col min="10756" max="10756" width="65" style="24" customWidth="1"/>
    <col min="10757" max="10757" width="6.7109375" style="24" customWidth="1"/>
    <col min="10758" max="10758" width="8.42578125" style="24" customWidth="1"/>
    <col min="10759" max="10759" width="10" style="24" customWidth="1"/>
    <col min="10760" max="10760" width="15.7109375" style="24" customWidth="1"/>
    <col min="10761" max="10761" width="18.140625" style="24" customWidth="1"/>
    <col min="10762" max="10762" width="19.28515625" style="24" customWidth="1"/>
    <col min="10763" max="10763" width="13.85546875" style="24" customWidth="1"/>
    <col min="10764" max="10766" width="11.5703125" style="24" customWidth="1"/>
    <col min="10767" max="10767" width="10.28515625" style="24" bestFit="1" customWidth="1"/>
    <col min="10768" max="10768" width="15.85546875" style="24" customWidth="1"/>
    <col min="10769" max="10769" width="17" style="24" customWidth="1"/>
    <col min="10770" max="10770" width="17.42578125" style="24" customWidth="1"/>
    <col min="10771" max="10771" width="10.140625" style="24" bestFit="1" customWidth="1"/>
    <col min="10772" max="11008" width="9" style="24"/>
    <col min="11009" max="11009" width="4.140625" style="24" customWidth="1"/>
    <col min="11010" max="11010" width="4.28515625" style="24" customWidth="1"/>
    <col min="11011" max="11011" width="13.5703125" style="24" customWidth="1"/>
    <col min="11012" max="11012" width="65" style="24" customWidth="1"/>
    <col min="11013" max="11013" width="6.7109375" style="24" customWidth="1"/>
    <col min="11014" max="11014" width="8.42578125" style="24" customWidth="1"/>
    <col min="11015" max="11015" width="10" style="24" customWidth="1"/>
    <col min="11016" max="11016" width="15.7109375" style="24" customWidth="1"/>
    <col min="11017" max="11017" width="18.140625" style="24" customWidth="1"/>
    <col min="11018" max="11018" width="19.28515625" style="24" customWidth="1"/>
    <col min="11019" max="11019" width="13.85546875" style="24" customWidth="1"/>
    <col min="11020" max="11022" width="11.5703125" style="24" customWidth="1"/>
    <col min="11023" max="11023" width="10.28515625" style="24" bestFit="1" customWidth="1"/>
    <col min="11024" max="11024" width="15.85546875" style="24" customWidth="1"/>
    <col min="11025" max="11025" width="17" style="24" customWidth="1"/>
    <col min="11026" max="11026" width="17.42578125" style="24" customWidth="1"/>
    <col min="11027" max="11027" width="10.140625" style="24" bestFit="1" customWidth="1"/>
    <col min="11028" max="11264" width="9" style="24"/>
    <col min="11265" max="11265" width="4.140625" style="24" customWidth="1"/>
    <col min="11266" max="11266" width="4.28515625" style="24" customWidth="1"/>
    <col min="11267" max="11267" width="13.5703125" style="24" customWidth="1"/>
    <col min="11268" max="11268" width="65" style="24" customWidth="1"/>
    <col min="11269" max="11269" width="6.7109375" style="24" customWidth="1"/>
    <col min="11270" max="11270" width="8.42578125" style="24" customWidth="1"/>
    <col min="11271" max="11271" width="10" style="24" customWidth="1"/>
    <col min="11272" max="11272" width="15.7109375" style="24" customWidth="1"/>
    <col min="11273" max="11273" width="18.140625" style="24" customWidth="1"/>
    <col min="11274" max="11274" width="19.28515625" style="24" customWidth="1"/>
    <col min="11275" max="11275" width="13.85546875" style="24" customWidth="1"/>
    <col min="11276" max="11278" width="11.5703125" style="24" customWidth="1"/>
    <col min="11279" max="11279" width="10.28515625" style="24" bestFit="1" customWidth="1"/>
    <col min="11280" max="11280" width="15.85546875" style="24" customWidth="1"/>
    <col min="11281" max="11281" width="17" style="24" customWidth="1"/>
    <col min="11282" max="11282" width="17.42578125" style="24" customWidth="1"/>
    <col min="11283" max="11283" width="10.140625" style="24" bestFit="1" customWidth="1"/>
    <col min="11284" max="11520" width="9" style="24"/>
    <col min="11521" max="11521" width="4.140625" style="24" customWidth="1"/>
    <col min="11522" max="11522" width="4.28515625" style="24" customWidth="1"/>
    <col min="11523" max="11523" width="13.5703125" style="24" customWidth="1"/>
    <col min="11524" max="11524" width="65" style="24" customWidth="1"/>
    <col min="11525" max="11525" width="6.7109375" style="24" customWidth="1"/>
    <col min="11526" max="11526" width="8.42578125" style="24" customWidth="1"/>
    <col min="11527" max="11527" width="10" style="24" customWidth="1"/>
    <col min="11528" max="11528" width="15.7109375" style="24" customWidth="1"/>
    <col min="11529" max="11529" width="18.140625" style="24" customWidth="1"/>
    <col min="11530" max="11530" width="19.28515625" style="24" customWidth="1"/>
    <col min="11531" max="11531" width="13.85546875" style="24" customWidth="1"/>
    <col min="11532" max="11534" width="11.5703125" style="24" customWidth="1"/>
    <col min="11535" max="11535" width="10.28515625" style="24" bestFit="1" customWidth="1"/>
    <col min="11536" max="11536" width="15.85546875" style="24" customWidth="1"/>
    <col min="11537" max="11537" width="17" style="24" customWidth="1"/>
    <col min="11538" max="11538" width="17.42578125" style="24" customWidth="1"/>
    <col min="11539" max="11539" width="10.140625" style="24" bestFit="1" customWidth="1"/>
    <col min="11540" max="11776" width="9" style="24"/>
    <col min="11777" max="11777" width="4.140625" style="24" customWidth="1"/>
    <col min="11778" max="11778" width="4.28515625" style="24" customWidth="1"/>
    <col min="11779" max="11779" width="13.5703125" style="24" customWidth="1"/>
    <col min="11780" max="11780" width="65" style="24" customWidth="1"/>
    <col min="11781" max="11781" width="6.7109375" style="24" customWidth="1"/>
    <col min="11782" max="11782" width="8.42578125" style="24" customWidth="1"/>
    <col min="11783" max="11783" width="10" style="24" customWidth="1"/>
    <col min="11784" max="11784" width="15.7109375" style="24" customWidth="1"/>
    <col min="11785" max="11785" width="18.140625" style="24" customWidth="1"/>
    <col min="11786" max="11786" width="19.28515625" style="24" customWidth="1"/>
    <col min="11787" max="11787" width="13.85546875" style="24" customWidth="1"/>
    <col min="11788" max="11790" width="11.5703125" style="24" customWidth="1"/>
    <col min="11791" max="11791" width="10.28515625" style="24" bestFit="1" customWidth="1"/>
    <col min="11792" max="11792" width="15.85546875" style="24" customWidth="1"/>
    <col min="11793" max="11793" width="17" style="24" customWidth="1"/>
    <col min="11794" max="11794" width="17.42578125" style="24" customWidth="1"/>
    <col min="11795" max="11795" width="10.140625" style="24" bestFit="1" customWidth="1"/>
    <col min="11796" max="12032" width="9" style="24"/>
    <col min="12033" max="12033" width="4.140625" style="24" customWidth="1"/>
    <col min="12034" max="12034" width="4.28515625" style="24" customWidth="1"/>
    <col min="12035" max="12035" width="13.5703125" style="24" customWidth="1"/>
    <col min="12036" max="12036" width="65" style="24" customWidth="1"/>
    <col min="12037" max="12037" width="6.7109375" style="24" customWidth="1"/>
    <col min="12038" max="12038" width="8.42578125" style="24" customWidth="1"/>
    <col min="12039" max="12039" width="10" style="24" customWidth="1"/>
    <col min="12040" max="12040" width="15.7109375" style="24" customWidth="1"/>
    <col min="12041" max="12041" width="18.140625" style="24" customWidth="1"/>
    <col min="12042" max="12042" width="19.28515625" style="24" customWidth="1"/>
    <col min="12043" max="12043" width="13.85546875" style="24" customWidth="1"/>
    <col min="12044" max="12046" width="11.5703125" style="24" customWidth="1"/>
    <col min="12047" max="12047" width="10.28515625" style="24" bestFit="1" customWidth="1"/>
    <col min="12048" max="12048" width="15.85546875" style="24" customWidth="1"/>
    <col min="12049" max="12049" width="17" style="24" customWidth="1"/>
    <col min="12050" max="12050" width="17.42578125" style="24" customWidth="1"/>
    <col min="12051" max="12051" width="10.140625" style="24" bestFit="1" customWidth="1"/>
    <col min="12052" max="12288" width="9" style="24"/>
    <col min="12289" max="12289" width="4.140625" style="24" customWidth="1"/>
    <col min="12290" max="12290" width="4.28515625" style="24" customWidth="1"/>
    <col min="12291" max="12291" width="13.5703125" style="24" customWidth="1"/>
    <col min="12292" max="12292" width="65" style="24" customWidth="1"/>
    <col min="12293" max="12293" width="6.7109375" style="24" customWidth="1"/>
    <col min="12294" max="12294" width="8.42578125" style="24" customWidth="1"/>
    <col min="12295" max="12295" width="10" style="24" customWidth="1"/>
    <col min="12296" max="12296" width="15.7109375" style="24" customWidth="1"/>
    <col min="12297" max="12297" width="18.140625" style="24" customWidth="1"/>
    <col min="12298" max="12298" width="19.28515625" style="24" customWidth="1"/>
    <col min="12299" max="12299" width="13.85546875" style="24" customWidth="1"/>
    <col min="12300" max="12302" width="11.5703125" style="24" customWidth="1"/>
    <col min="12303" max="12303" width="10.28515625" style="24" bestFit="1" customWidth="1"/>
    <col min="12304" max="12304" width="15.85546875" style="24" customWidth="1"/>
    <col min="12305" max="12305" width="17" style="24" customWidth="1"/>
    <col min="12306" max="12306" width="17.42578125" style="24" customWidth="1"/>
    <col min="12307" max="12307" width="10.140625" style="24" bestFit="1" customWidth="1"/>
    <col min="12308" max="12544" width="9" style="24"/>
    <col min="12545" max="12545" width="4.140625" style="24" customWidth="1"/>
    <col min="12546" max="12546" width="4.28515625" style="24" customWidth="1"/>
    <col min="12547" max="12547" width="13.5703125" style="24" customWidth="1"/>
    <col min="12548" max="12548" width="65" style="24" customWidth="1"/>
    <col min="12549" max="12549" width="6.7109375" style="24" customWidth="1"/>
    <col min="12550" max="12550" width="8.42578125" style="24" customWidth="1"/>
    <col min="12551" max="12551" width="10" style="24" customWidth="1"/>
    <col min="12552" max="12552" width="15.7109375" style="24" customWidth="1"/>
    <col min="12553" max="12553" width="18.140625" style="24" customWidth="1"/>
    <col min="12554" max="12554" width="19.28515625" style="24" customWidth="1"/>
    <col min="12555" max="12555" width="13.85546875" style="24" customWidth="1"/>
    <col min="12556" max="12558" width="11.5703125" style="24" customWidth="1"/>
    <col min="12559" max="12559" width="10.28515625" style="24" bestFit="1" customWidth="1"/>
    <col min="12560" max="12560" width="15.85546875" style="24" customWidth="1"/>
    <col min="12561" max="12561" width="17" style="24" customWidth="1"/>
    <col min="12562" max="12562" width="17.42578125" style="24" customWidth="1"/>
    <col min="12563" max="12563" width="10.140625" style="24" bestFit="1" customWidth="1"/>
    <col min="12564" max="12800" width="9" style="24"/>
    <col min="12801" max="12801" width="4.140625" style="24" customWidth="1"/>
    <col min="12802" max="12802" width="4.28515625" style="24" customWidth="1"/>
    <col min="12803" max="12803" width="13.5703125" style="24" customWidth="1"/>
    <col min="12804" max="12804" width="65" style="24" customWidth="1"/>
    <col min="12805" max="12805" width="6.7109375" style="24" customWidth="1"/>
    <col min="12806" max="12806" width="8.42578125" style="24" customWidth="1"/>
    <col min="12807" max="12807" width="10" style="24" customWidth="1"/>
    <col min="12808" max="12808" width="15.7109375" style="24" customWidth="1"/>
    <col min="12809" max="12809" width="18.140625" style="24" customWidth="1"/>
    <col min="12810" max="12810" width="19.28515625" style="24" customWidth="1"/>
    <col min="12811" max="12811" width="13.85546875" style="24" customWidth="1"/>
    <col min="12812" max="12814" width="11.5703125" style="24" customWidth="1"/>
    <col min="12815" max="12815" width="10.28515625" style="24" bestFit="1" customWidth="1"/>
    <col min="12816" max="12816" width="15.85546875" style="24" customWidth="1"/>
    <col min="12817" max="12817" width="17" style="24" customWidth="1"/>
    <col min="12818" max="12818" width="17.42578125" style="24" customWidth="1"/>
    <col min="12819" max="12819" width="10.140625" style="24" bestFit="1" customWidth="1"/>
    <col min="12820" max="13056" width="9" style="24"/>
    <col min="13057" max="13057" width="4.140625" style="24" customWidth="1"/>
    <col min="13058" max="13058" width="4.28515625" style="24" customWidth="1"/>
    <col min="13059" max="13059" width="13.5703125" style="24" customWidth="1"/>
    <col min="13060" max="13060" width="65" style="24" customWidth="1"/>
    <col min="13061" max="13061" width="6.7109375" style="24" customWidth="1"/>
    <col min="13062" max="13062" width="8.42578125" style="24" customWidth="1"/>
    <col min="13063" max="13063" width="10" style="24" customWidth="1"/>
    <col min="13064" max="13064" width="15.7109375" style="24" customWidth="1"/>
    <col min="13065" max="13065" width="18.140625" style="24" customWidth="1"/>
    <col min="13066" max="13066" width="19.28515625" style="24" customWidth="1"/>
    <col min="13067" max="13067" width="13.85546875" style="24" customWidth="1"/>
    <col min="13068" max="13070" width="11.5703125" style="24" customWidth="1"/>
    <col min="13071" max="13071" width="10.28515625" style="24" bestFit="1" customWidth="1"/>
    <col min="13072" max="13072" width="15.85546875" style="24" customWidth="1"/>
    <col min="13073" max="13073" width="17" style="24" customWidth="1"/>
    <col min="13074" max="13074" width="17.42578125" style="24" customWidth="1"/>
    <col min="13075" max="13075" width="10.140625" style="24" bestFit="1" customWidth="1"/>
    <col min="13076" max="13312" width="9" style="24"/>
    <col min="13313" max="13313" width="4.140625" style="24" customWidth="1"/>
    <col min="13314" max="13314" width="4.28515625" style="24" customWidth="1"/>
    <col min="13315" max="13315" width="13.5703125" style="24" customWidth="1"/>
    <col min="13316" max="13316" width="65" style="24" customWidth="1"/>
    <col min="13317" max="13317" width="6.7109375" style="24" customWidth="1"/>
    <col min="13318" max="13318" width="8.42578125" style="24" customWidth="1"/>
    <col min="13319" max="13319" width="10" style="24" customWidth="1"/>
    <col min="13320" max="13320" width="15.7109375" style="24" customWidth="1"/>
    <col min="13321" max="13321" width="18.140625" style="24" customWidth="1"/>
    <col min="13322" max="13322" width="19.28515625" style="24" customWidth="1"/>
    <col min="13323" max="13323" width="13.85546875" style="24" customWidth="1"/>
    <col min="13324" max="13326" width="11.5703125" style="24" customWidth="1"/>
    <col min="13327" max="13327" width="10.28515625" style="24" bestFit="1" customWidth="1"/>
    <col min="13328" max="13328" width="15.85546875" style="24" customWidth="1"/>
    <col min="13329" max="13329" width="17" style="24" customWidth="1"/>
    <col min="13330" max="13330" width="17.42578125" style="24" customWidth="1"/>
    <col min="13331" max="13331" width="10.140625" style="24" bestFit="1" customWidth="1"/>
    <col min="13332" max="13568" width="9" style="24"/>
    <col min="13569" max="13569" width="4.140625" style="24" customWidth="1"/>
    <col min="13570" max="13570" width="4.28515625" style="24" customWidth="1"/>
    <col min="13571" max="13571" width="13.5703125" style="24" customWidth="1"/>
    <col min="13572" max="13572" width="65" style="24" customWidth="1"/>
    <col min="13573" max="13573" width="6.7109375" style="24" customWidth="1"/>
    <col min="13574" max="13574" width="8.42578125" style="24" customWidth="1"/>
    <col min="13575" max="13575" width="10" style="24" customWidth="1"/>
    <col min="13576" max="13576" width="15.7109375" style="24" customWidth="1"/>
    <col min="13577" max="13577" width="18.140625" style="24" customWidth="1"/>
    <col min="13578" max="13578" width="19.28515625" style="24" customWidth="1"/>
    <col min="13579" max="13579" width="13.85546875" style="24" customWidth="1"/>
    <col min="13580" max="13582" width="11.5703125" style="24" customWidth="1"/>
    <col min="13583" max="13583" width="10.28515625" style="24" bestFit="1" customWidth="1"/>
    <col min="13584" max="13584" width="15.85546875" style="24" customWidth="1"/>
    <col min="13585" max="13585" width="17" style="24" customWidth="1"/>
    <col min="13586" max="13586" width="17.42578125" style="24" customWidth="1"/>
    <col min="13587" max="13587" width="10.140625" style="24" bestFit="1" customWidth="1"/>
    <col min="13588" max="13824" width="9" style="24"/>
    <col min="13825" max="13825" width="4.140625" style="24" customWidth="1"/>
    <col min="13826" max="13826" width="4.28515625" style="24" customWidth="1"/>
    <col min="13827" max="13827" width="13.5703125" style="24" customWidth="1"/>
    <col min="13828" max="13828" width="65" style="24" customWidth="1"/>
    <col min="13829" max="13829" width="6.7109375" style="24" customWidth="1"/>
    <col min="13830" max="13830" width="8.42578125" style="24" customWidth="1"/>
    <col min="13831" max="13831" width="10" style="24" customWidth="1"/>
    <col min="13832" max="13832" width="15.7109375" style="24" customWidth="1"/>
    <col min="13833" max="13833" width="18.140625" style="24" customWidth="1"/>
    <col min="13834" max="13834" width="19.28515625" style="24" customWidth="1"/>
    <col min="13835" max="13835" width="13.85546875" style="24" customWidth="1"/>
    <col min="13836" max="13838" width="11.5703125" style="24" customWidth="1"/>
    <col min="13839" max="13839" width="10.28515625" style="24" bestFit="1" customWidth="1"/>
    <col min="13840" max="13840" width="15.85546875" style="24" customWidth="1"/>
    <col min="13841" max="13841" width="17" style="24" customWidth="1"/>
    <col min="13842" max="13842" width="17.42578125" style="24" customWidth="1"/>
    <col min="13843" max="13843" width="10.140625" style="24" bestFit="1" customWidth="1"/>
    <col min="13844" max="14080" width="9" style="24"/>
    <col min="14081" max="14081" width="4.140625" style="24" customWidth="1"/>
    <col min="14082" max="14082" width="4.28515625" style="24" customWidth="1"/>
    <col min="14083" max="14083" width="13.5703125" style="24" customWidth="1"/>
    <col min="14084" max="14084" width="65" style="24" customWidth="1"/>
    <col min="14085" max="14085" width="6.7109375" style="24" customWidth="1"/>
    <col min="14086" max="14086" width="8.42578125" style="24" customWidth="1"/>
    <col min="14087" max="14087" width="10" style="24" customWidth="1"/>
    <col min="14088" max="14088" width="15.7109375" style="24" customWidth="1"/>
    <col min="14089" max="14089" width="18.140625" style="24" customWidth="1"/>
    <col min="14090" max="14090" width="19.28515625" style="24" customWidth="1"/>
    <col min="14091" max="14091" width="13.85546875" style="24" customWidth="1"/>
    <col min="14092" max="14094" width="11.5703125" style="24" customWidth="1"/>
    <col min="14095" max="14095" width="10.28515625" style="24" bestFit="1" customWidth="1"/>
    <col min="14096" max="14096" width="15.85546875" style="24" customWidth="1"/>
    <col min="14097" max="14097" width="17" style="24" customWidth="1"/>
    <col min="14098" max="14098" width="17.42578125" style="24" customWidth="1"/>
    <col min="14099" max="14099" width="10.140625" style="24" bestFit="1" customWidth="1"/>
    <col min="14100" max="14336" width="9" style="24"/>
    <col min="14337" max="14337" width="4.140625" style="24" customWidth="1"/>
    <col min="14338" max="14338" width="4.28515625" style="24" customWidth="1"/>
    <col min="14339" max="14339" width="13.5703125" style="24" customWidth="1"/>
    <col min="14340" max="14340" width="65" style="24" customWidth="1"/>
    <col min="14341" max="14341" width="6.7109375" style="24" customWidth="1"/>
    <col min="14342" max="14342" width="8.42578125" style="24" customWidth="1"/>
    <col min="14343" max="14343" width="10" style="24" customWidth="1"/>
    <col min="14344" max="14344" width="15.7109375" style="24" customWidth="1"/>
    <col min="14345" max="14345" width="18.140625" style="24" customWidth="1"/>
    <col min="14346" max="14346" width="19.28515625" style="24" customWidth="1"/>
    <col min="14347" max="14347" width="13.85546875" style="24" customWidth="1"/>
    <col min="14348" max="14350" width="11.5703125" style="24" customWidth="1"/>
    <col min="14351" max="14351" width="10.28515625" style="24" bestFit="1" customWidth="1"/>
    <col min="14352" max="14352" width="15.85546875" style="24" customWidth="1"/>
    <col min="14353" max="14353" width="17" style="24" customWidth="1"/>
    <col min="14354" max="14354" width="17.42578125" style="24" customWidth="1"/>
    <col min="14355" max="14355" width="10.140625" style="24" bestFit="1" customWidth="1"/>
    <col min="14356" max="14592" width="9" style="24"/>
    <col min="14593" max="14593" width="4.140625" style="24" customWidth="1"/>
    <col min="14594" max="14594" width="4.28515625" style="24" customWidth="1"/>
    <col min="14595" max="14595" width="13.5703125" style="24" customWidth="1"/>
    <col min="14596" max="14596" width="65" style="24" customWidth="1"/>
    <col min="14597" max="14597" width="6.7109375" style="24" customWidth="1"/>
    <col min="14598" max="14598" width="8.42578125" style="24" customWidth="1"/>
    <col min="14599" max="14599" width="10" style="24" customWidth="1"/>
    <col min="14600" max="14600" width="15.7109375" style="24" customWidth="1"/>
    <col min="14601" max="14601" width="18.140625" style="24" customWidth="1"/>
    <col min="14602" max="14602" width="19.28515625" style="24" customWidth="1"/>
    <col min="14603" max="14603" width="13.85546875" style="24" customWidth="1"/>
    <col min="14604" max="14606" width="11.5703125" style="24" customWidth="1"/>
    <col min="14607" max="14607" width="10.28515625" style="24" bestFit="1" customWidth="1"/>
    <col min="14608" max="14608" width="15.85546875" style="24" customWidth="1"/>
    <col min="14609" max="14609" width="17" style="24" customWidth="1"/>
    <col min="14610" max="14610" width="17.42578125" style="24" customWidth="1"/>
    <col min="14611" max="14611" width="10.140625" style="24" bestFit="1" customWidth="1"/>
    <col min="14612" max="14848" width="9" style="24"/>
    <col min="14849" max="14849" width="4.140625" style="24" customWidth="1"/>
    <col min="14850" max="14850" width="4.28515625" style="24" customWidth="1"/>
    <col min="14851" max="14851" width="13.5703125" style="24" customWidth="1"/>
    <col min="14852" max="14852" width="65" style="24" customWidth="1"/>
    <col min="14853" max="14853" width="6.7109375" style="24" customWidth="1"/>
    <col min="14854" max="14854" width="8.42578125" style="24" customWidth="1"/>
    <col min="14855" max="14855" width="10" style="24" customWidth="1"/>
    <col min="14856" max="14856" width="15.7109375" style="24" customWidth="1"/>
    <col min="14857" max="14857" width="18.140625" style="24" customWidth="1"/>
    <col min="14858" max="14858" width="19.28515625" style="24" customWidth="1"/>
    <col min="14859" max="14859" width="13.85546875" style="24" customWidth="1"/>
    <col min="14860" max="14862" width="11.5703125" style="24" customWidth="1"/>
    <col min="14863" max="14863" width="10.28515625" style="24" bestFit="1" customWidth="1"/>
    <col min="14864" max="14864" width="15.85546875" style="24" customWidth="1"/>
    <col min="14865" max="14865" width="17" style="24" customWidth="1"/>
    <col min="14866" max="14866" width="17.42578125" style="24" customWidth="1"/>
    <col min="14867" max="14867" width="10.140625" style="24" bestFit="1" customWidth="1"/>
    <col min="14868" max="15104" width="9" style="24"/>
    <col min="15105" max="15105" width="4.140625" style="24" customWidth="1"/>
    <col min="15106" max="15106" width="4.28515625" style="24" customWidth="1"/>
    <col min="15107" max="15107" width="13.5703125" style="24" customWidth="1"/>
    <col min="15108" max="15108" width="65" style="24" customWidth="1"/>
    <col min="15109" max="15109" width="6.7109375" style="24" customWidth="1"/>
    <col min="15110" max="15110" width="8.42578125" style="24" customWidth="1"/>
    <col min="15111" max="15111" width="10" style="24" customWidth="1"/>
    <col min="15112" max="15112" width="15.7109375" style="24" customWidth="1"/>
    <col min="15113" max="15113" width="18.140625" style="24" customWidth="1"/>
    <col min="15114" max="15114" width="19.28515625" style="24" customWidth="1"/>
    <col min="15115" max="15115" width="13.85546875" style="24" customWidth="1"/>
    <col min="15116" max="15118" width="11.5703125" style="24" customWidth="1"/>
    <col min="15119" max="15119" width="10.28515625" style="24" bestFit="1" customWidth="1"/>
    <col min="15120" max="15120" width="15.85546875" style="24" customWidth="1"/>
    <col min="15121" max="15121" width="17" style="24" customWidth="1"/>
    <col min="15122" max="15122" width="17.42578125" style="24" customWidth="1"/>
    <col min="15123" max="15123" width="10.140625" style="24" bestFit="1" customWidth="1"/>
    <col min="15124" max="15360" width="9" style="24"/>
    <col min="15361" max="15361" width="4.140625" style="24" customWidth="1"/>
    <col min="15362" max="15362" width="4.28515625" style="24" customWidth="1"/>
    <col min="15363" max="15363" width="13.5703125" style="24" customWidth="1"/>
    <col min="15364" max="15364" width="65" style="24" customWidth="1"/>
    <col min="15365" max="15365" width="6.7109375" style="24" customWidth="1"/>
    <col min="15366" max="15366" width="8.42578125" style="24" customWidth="1"/>
    <col min="15367" max="15367" width="10" style="24" customWidth="1"/>
    <col min="15368" max="15368" width="15.7109375" style="24" customWidth="1"/>
    <col min="15369" max="15369" width="18.140625" style="24" customWidth="1"/>
    <col min="15370" max="15370" width="19.28515625" style="24" customWidth="1"/>
    <col min="15371" max="15371" width="13.85546875" style="24" customWidth="1"/>
    <col min="15372" max="15374" width="11.5703125" style="24" customWidth="1"/>
    <col min="15375" max="15375" width="10.28515625" style="24" bestFit="1" customWidth="1"/>
    <col min="15376" max="15376" width="15.85546875" style="24" customWidth="1"/>
    <col min="15377" max="15377" width="17" style="24" customWidth="1"/>
    <col min="15378" max="15378" width="17.42578125" style="24" customWidth="1"/>
    <col min="15379" max="15379" width="10.140625" style="24" bestFit="1" customWidth="1"/>
    <col min="15380" max="15616" width="9" style="24"/>
    <col min="15617" max="15617" width="4.140625" style="24" customWidth="1"/>
    <col min="15618" max="15618" width="4.28515625" style="24" customWidth="1"/>
    <col min="15619" max="15619" width="13.5703125" style="24" customWidth="1"/>
    <col min="15620" max="15620" width="65" style="24" customWidth="1"/>
    <col min="15621" max="15621" width="6.7109375" style="24" customWidth="1"/>
    <col min="15622" max="15622" width="8.42578125" style="24" customWidth="1"/>
    <col min="15623" max="15623" width="10" style="24" customWidth="1"/>
    <col min="15624" max="15624" width="15.7109375" style="24" customWidth="1"/>
    <col min="15625" max="15625" width="18.140625" style="24" customWidth="1"/>
    <col min="15626" max="15626" width="19.28515625" style="24" customWidth="1"/>
    <col min="15627" max="15627" width="13.85546875" style="24" customWidth="1"/>
    <col min="15628" max="15630" width="11.5703125" style="24" customWidth="1"/>
    <col min="15631" max="15631" width="10.28515625" style="24" bestFit="1" customWidth="1"/>
    <col min="15632" max="15632" width="15.85546875" style="24" customWidth="1"/>
    <col min="15633" max="15633" width="17" style="24" customWidth="1"/>
    <col min="15634" max="15634" width="17.42578125" style="24" customWidth="1"/>
    <col min="15635" max="15635" width="10.140625" style="24" bestFit="1" customWidth="1"/>
    <col min="15636" max="15872" width="9" style="24"/>
    <col min="15873" max="15873" width="4.140625" style="24" customWidth="1"/>
    <col min="15874" max="15874" width="4.28515625" style="24" customWidth="1"/>
    <col min="15875" max="15875" width="13.5703125" style="24" customWidth="1"/>
    <col min="15876" max="15876" width="65" style="24" customWidth="1"/>
    <col min="15877" max="15877" width="6.7109375" style="24" customWidth="1"/>
    <col min="15878" max="15878" width="8.42578125" style="24" customWidth="1"/>
    <col min="15879" max="15879" width="10" style="24" customWidth="1"/>
    <col min="15880" max="15880" width="15.7109375" style="24" customWidth="1"/>
    <col min="15881" max="15881" width="18.140625" style="24" customWidth="1"/>
    <col min="15882" max="15882" width="19.28515625" style="24" customWidth="1"/>
    <col min="15883" max="15883" width="13.85546875" style="24" customWidth="1"/>
    <col min="15884" max="15886" width="11.5703125" style="24" customWidth="1"/>
    <col min="15887" max="15887" width="10.28515625" style="24" bestFit="1" customWidth="1"/>
    <col min="15888" max="15888" width="15.85546875" style="24" customWidth="1"/>
    <col min="15889" max="15889" width="17" style="24" customWidth="1"/>
    <col min="15890" max="15890" width="17.42578125" style="24" customWidth="1"/>
    <col min="15891" max="15891" width="10.140625" style="24" bestFit="1" customWidth="1"/>
    <col min="15892" max="16128" width="9" style="24"/>
    <col min="16129" max="16129" width="4.140625" style="24" customWidth="1"/>
    <col min="16130" max="16130" width="4.28515625" style="24" customWidth="1"/>
    <col min="16131" max="16131" width="13.5703125" style="24" customWidth="1"/>
    <col min="16132" max="16132" width="65" style="24" customWidth="1"/>
    <col min="16133" max="16133" width="6.7109375" style="24" customWidth="1"/>
    <col min="16134" max="16134" width="8.42578125" style="24" customWidth="1"/>
    <col min="16135" max="16135" width="10" style="24" customWidth="1"/>
    <col min="16136" max="16136" width="15.7109375" style="24" customWidth="1"/>
    <col min="16137" max="16137" width="18.140625" style="24" customWidth="1"/>
    <col min="16138" max="16138" width="19.28515625" style="24" customWidth="1"/>
    <col min="16139" max="16139" width="13.85546875" style="24" customWidth="1"/>
    <col min="16140" max="16142" width="11.5703125" style="24" customWidth="1"/>
    <col min="16143" max="16143" width="10.28515625" style="24" bestFit="1" customWidth="1"/>
    <col min="16144" max="16144" width="15.85546875" style="24" customWidth="1"/>
    <col min="16145" max="16145" width="17" style="24" customWidth="1"/>
    <col min="16146" max="16146" width="17.42578125" style="24" customWidth="1"/>
    <col min="16147" max="16147" width="10.140625" style="24" bestFit="1" customWidth="1"/>
    <col min="16148" max="16384" width="9" style="24"/>
  </cols>
  <sheetData>
    <row r="1" spans="1:135" s="3" customFormat="1" ht="20.25" customHeight="1">
      <c r="A1" s="1" t="s">
        <v>362</v>
      </c>
      <c r="B1" s="2"/>
      <c r="C1" s="2"/>
      <c r="D1" s="2"/>
      <c r="E1" s="2"/>
      <c r="F1" s="2"/>
      <c r="G1" s="2"/>
      <c r="H1" s="2"/>
      <c r="I1" s="38"/>
      <c r="J1" s="45"/>
      <c r="K1" s="39"/>
      <c r="L1" s="38"/>
      <c r="M1" s="38"/>
      <c r="N1" s="38"/>
      <c r="O1" s="45"/>
      <c r="P1" s="46"/>
      <c r="Q1" s="40"/>
      <c r="R1" s="40"/>
      <c r="S1" s="40"/>
      <c r="T1" s="40"/>
      <c r="U1" s="40"/>
      <c r="V1" s="40"/>
      <c r="W1" s="40"/>
      <c r="X1" s="40"/>
      <c r="Y1" s="40"/>
      <c r="Z1" s="46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</row>
    <row r="2" spans="1:135" s="42" customFormat="1" ht="13.5" customHeight="1">
      <c r="A2" s="331" t="s">
        <v>1</v>
      </c>
      <c r="B2" s="332"/>
      <c r="C2" s="332"/>
      <c r="D2" s="332"/>
      <c r="E2" s="332"/>
      <c r="F2" s="332"/>
      <c r="G2" s="332"/>
      <c r="H2" s="332"/>
      <c r="I2" s="332"/>
      <c r="J2" s="38"/>
      <c r="K2" s="39"/>
      <c r="L2" s="38"/>
      <c r="M2" s="38"/>
      <c r="N2" s="38"/>
      <c r="O2" s="38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38"/>
      <c r="AI2" s="38"/>
      <c r="AJ2" s="38"/>
      <c r="AK2" s="45"/>
      <c r="AL2" s="45"/>
      <c r="AM2" s="45"/>
      <c r="AN2" s="45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</row>
    <row r="3" spans="1:135" s="47" customFormat="1" ht="13.5" customHeight="1">
      <c r="A3" s="333" t="s">
        <v>113</v>
      </c>
      <c r="B3" s="334"/>
      <c r="C3" s="334"/>
      <c r="D3" s="334"/>
      <c r="E3" s="10"/>
      <c r="F3" s="10"/>
      <c r="G3" s="43"/>
      <c r="H3" s="43"/>
      <c r="I3" s="44"/>
      <c r="J3" s="52"/>
      <c r="K3" s="39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</row>
    <row r="4" spans="1:135" s="47" customFormat="1" ht="13.5" customHeight="1">
      <c r="A4" s="48" t="s">
        <v>17</v>
      </c>
      <c r="B4" s="257"/>
      <c r="C4" s="257"/>
      <c r="D4" s="257"/>
      <c r="E4" s="10"/>
      <c r="F4" s="10"/>
      <c r="G4" s="43"/>
      <c r="H4" s="43"/>
      <c r="I4" s="44"/>
      <c r="J4" s="54"/>
      <c r="K4" s="39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</row>
    <row r="5" spans="1:135" s="50" customFormat="1" ht="13.5" customHeight="1">
      <c r="A5" s="10" t="s">
        <v>2</v>
      </c>
      <c r="B5" s="49"/>
      <c r="C5" s="49"/>
      <c r="D5" s="10"/>
      <c r="E5" s="10"/>
      <c r="F5" s="43"/>
      <c r="G5" s="43"/>
      <c r="H5" s="45"/>
      <c r="J5" s="38"/>
      <c r="K5" s="39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</row>
    <row r="6" spans="1:135" s="3" customFormat="1" ht="12.75" customHeight="1">
      <c r="A6" s="14"/>
      <c r="B6" s="14"/>
      <c r="C6" s="14"/>
      <c r="D6" s="51"/>
      <c r="E6" s="14"/>
      <c r="F6" s="14"/>
      <c r="G6" s="2"/>
      <c r="H6" s="2"/>
      <c r="I6" s="38"/>
      <c r="J6" s="38"/>
      <c r="K6" s="39"/>
      <c r="L6" s="38"/>
      <c r="M6" s="38"/>
      <c r="N6" s="38"/>
      <c r="O6" s="38"/>
      <c r="P6" s="38"/>
      <c r="Q6" s="60"/>
      <c r="R6" s="38"/>
      <c r="S6" s="60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</row>
    <row r="7" spans="1:135" s="3" customFormat="1" ht="24.75" customHeight="1">
      <c r="A7" s="53" t="s">
        <v>18</v>
      </c>
      <c r="B7" s="53" t="s">
        <v>19</v>
      </c>
      <c r="C7" s="53" t="s">
        <v>20</v>
      </c>
      <c r="D7" s="53" t="s">
        <v>4</v>
      </c>
      <c r="E7" s="53" t="s">
        <v>21</v>
      </c>
      <c r="F7" s="53" t="s">
        <v>22</v>
      </c>
      <c r="G7" s="53" t="s">
        <v>23</v>
      </c>
      <c r="H7" s="53" t="s">
        <v>24</v>
      </c>
      <c r="I7" s="53" t="s">
        <v>25</v>
      </c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6"/>
      <c r="AK7" s="226"/>
      <c r="AL7" s="226"/>
      <c r="AM7" s="226"/>
      <c r="AN7" s="226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</row>
    <row r="8" spans="1:135" s="3" customFormat="1" ht="12.75" customHeight="1">
      <c r="A8" s="53" t="s">
        <v>26</v>
      </c>
      <c r="B8" s="53" t="s">
        <v>27</v>
      </c>
      <c r="C8" s="53" t="s">
        <v>28</v>
      </c>
      <c r="D8" s="53" t="s">
        <v>29</v>
      </c>
      <c r="E8" s="53" t="s">
        <v>30</v>
      </c>
      <c r="F8" s="53" t="s">
        <v>31</v>
      </c>
      <c r="G8" s="53" t="s">
        <v>32</v>
      </c>
      <c r="H8" s="53">
        <v>8</v>
      </c>
      <c r="I8" s="53">
        <v>9</v>
      </c>
      <c r="J8" s="229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6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</row>
    <row r="9" spans="1:135" s="3" customFormat="1" ht="21" customHeight="1">
      <c r="A9" s="55"/>
      <c r="B9" s="56"/>
      <c r="C9" s="56" t="s">
        <v>6</v>
      </c>
      <c r="D9" s="56" t="s">
        <v>7</v>
      </c>
      <c r="E9" s="56"/>
      <c r="F9" s="57"/>
      <c r="G9" s="58"/>
      <c r="H9" s="58">
        <f>H10+H17+H203</f>
        <v>0</v>
      </c>
      <c r="I9" s="59"/>
      <c r="J9" s="227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  <c r="AK9" s="226"/>
      <c r="AL9" s="226"/>
      <c r="AM9" s="226"/>
      <c r="AN9" s="226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</row>
    <row r="10" spans="1:135" s="12" customFormat="1" ht="13.5" customHeight="1">
      <c r="A10" s="61"/>
      <c r="B10" s="62"/>
      <c r="C10" s="63" t="s">
        <v>31</v>
      </c>
      <c r="D10" s="63" t="s">
        <v>8</v>
      </c>
      <c r="E10" s="63"/>
      <c r="F10" s="64"/>
      <c r="G10" s="65"/>
      <c r="H10" s="65">
        <f>SUM(H11:H16)</f>
        <v>0</v>
      </c>
      <c r="I10" s="66"/>
      <c r="J10" s="227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  <c r="AK10" s="226"/>
      <c r="AL10" s="226"/>
      <c r="AM10" s="226"/>
      <c r="AN10" s="226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</row>
    <row r="11" spans="1:135" s="8" customFormat="1" ht="13.5" customHeight="1">
      <c r="A11" s="67">
        <v>1</v>
      </c>
      <c r="B11" s="68" t="s">
        <v>33</v>
      </c>
      <c r="C11" s="69">
        <v>619991011</v>
      </c>
      <c r="D11" s="69" t="s">
        <v>34</v>
      </c>
      <c r="E11" s="69" t="s">
        <v>35</v>
      </c>
      <c r="F11" s="326">
        <f>SUM(F12:F12)</f>
        <v>250</v>
      </c>
      <c r="G11" s="70"/>
      <c r="H11" s="70">
        <f>F11*G11</f>
        <v>0</v>
      </c>
      <c r="I11" s="71" t="s">
        <v>36</v>
      </c>
      <c r="J11" s="45"/>
      <c r="K11" s="84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  <c r="DJ11" s="72"/>
      <c r="DK11" s="72"/>
      <c r="DL11" s="72"/>
      <c r="DM11" s="72"/>
      <c r="DN11" s="72"/>
      <c r="DO11" s="72"/>
      <c r="DP11" s="72"/>
      <c r="DQ11" s="72"/>
      <c r="DR11" s="72"/>
      <c r="DS11" s="72"/>
      <c r="DT11" s="72"/>
      <c r="DU11" s="72"/>
      <c r="DV11" s="72"/>
      <c r="DW11" s="72"/>
      <c r="DX11" s="72"/>
      <c r="DY11" s="72"/>
      <c r="DZ11" s="72"/>
      <c r="EA11" s="72"/>
      <c r="EB11" s="72"/>
      <c r="EC11" s="72"/>
      <c r="ED11" s="72"/>
      <c r="EE11" s="72"/>
    </row>
    <row r="12" spans="1:135" s="8" customFormat="1" ht="13.5" customHeight="1">
      <c r="A12" s="73"/>
      <c r="B12" s="74"/>
      <c r="C12" s="74"/>
      <c r="D12" s="75" t="s">
        <v>336</v>
      </c>
      <c r="E12" s="74"/>
      <c r="F12" s="76">
        <f>250</f>
        <v>250</v>
      </c>
      <c r="G12" s="77"/>
      <c r="H12" s="77"/>
      <c r="I12" s="78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2"/>
      <c r="DB12" s="72"/>
      <c r="DC12" s="72"/>
      <c r="DD12" s="72"/>
      <c r="DE12" s="72"/>
      <c r="DF12" s="72"/>
      <c r="DG12" s="72"/>
      <c r="DH12" s="72"/>
      <c r="DI12" s="72"/>
      <c r="DJ12" s="72"/>
      <c r="DK12" s="72"/>
      <c r="DL12" s="72"/>
      <c r="DM12" s="72"/>
      <c r="DN12" s="72"/>
      <c r="DO12" s="72"/>
      <c r="DP12" s="72"/>
      <c r="DQ12" s="72"/>
      <c r="DR12" s="72"/>
      <c r="DS12" s="72"/>
      <c r="DT12" s="72"/>
      <c r="DU12" s="72"/>
      <c r="DV12" s="72"/>
      <c r="DW12" s="72"/>
      <c r="DX12" s="72"/>
      <c r="DY12" s="72"/>
      <c r="DZ12" s="72"/>
      <c r="EA12" s="72"/>
      <c r="EB12" s="72"/>
      <c r="EC12" s="72"/>
      <c r="ED12" s="72"/>
      <c r="EE12" s="72"/>
    </row>
    <row r="13" spans="1:135" s="8" customFormat="1" ht="13.5" customHeight="1">
      <c r="A13" s="73"/>
      <c r="B13" s="74"/>
      <c r="C13" s="74"/>
      <c r="D13" s="75" t="s">
        <v>37</v>
      </c>
      <c r="E13" s="74"/>
      <c r="F13" s="76"/>
      <c r="G13" s="77"/>
      <c r="H13" s="77"/>
      <c r="I13" s="78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</row>
    <row r="14" spans="1:135" s="8" customFormat="1" ht="13.5" customHeight="1">
      <c r="A14" s="67">
        <v>2</v>
      </c>
      <c r="B14" s="68" t="s">
        <v>321</v>
      </c>
      <c r="C14" s="69">
        <v>619996145</v>
      </c>
      <c r="D14" s="69" t="s">
        <v>322</v>
      </c>
      <c r="E14" s="69" t="s">
        <v>35</v>
      </c>
      <c r="F14" s="326">
        <f>SUM(F15:F15)</f>
        <v>250</v>
      </c>
      <c r="G14" s="70"/>
      <c r="H14" s="70">
        <f>F14*G14</f>
        <v>0</v>
      </c>
      <c r="I14" s="71" t="s">
        <v>36</v>
      </c>
      <c r="J14" s="45"/>
      <c r="K14" s="8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72"/>
      <c r="DV14" s="72"/>
      <c r="DW14" s="72"/>
      <c r="DX14" s="72"/>
      <c r="DY14" s="72"/>
      <c r="DZ14" s="72"/>
      <c r="EA14" s="72"/>
      <c r="EB14" s="72"/>
      <c r="EC14" s="72"/>
      <c r="ED14" s="72"/>
      <c r="EE14" s="72"/>
    </row>
    <row r="15" spans="1:135" s="8" customFormat="1" ht="13.5" customHeight="1">
      <c r="A15" s="73"/>
      <c r="B15" s="74"/>
      <c r="C15" s="74"/>
      <c r="D15" s="75" t="s">
        <v>336</v>
      </c>
      <c r="E15" s="74"/>
      <c r="F15" s="76">
        <v>250</v>
      </c>
      <c r="G15" s="77"/>
      <c r="H15" s="77"/>
      <c r="I15" s="78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/>
      <c r="DB15" s="72"/>
      <c r="DC15" s="72"/>
      <c r="DD15" s="72"/>
      <c r="DE15" s="72"/>
      <c r="DF15" s="72"/>
      <c r="DG15" s="72"/>
      <c r="DH15" s="72"/>
      <c r="DI15" s="72"/>
      <c r="DJ15" s="72"/>
      <c r="DK15" s="72"/>
      <c r="DL15" s="72"/>
      <c r="DM15" s="72"/>
      <c r="DN15" s="72"/>
      <c r="DO15" s="72"/>
      <c r="DP15" s="72"/>
      <c r="DQ15" s="72"/>
      <c r="DR15" s="72"/>
      <c r="DS15" s="72"/>
      <c r="DT15" s="72"/>
      <c r="DU15" s="72"/>
      <c r="DV15" s="72"/>
      <c r="DW15" s="72"/>
      <c r="DX15" s="72"/>
      <c r="DY15" s="72"/>
      <c r="DZ15" s="72"/>
      <c r="EA15" s="72"/>
      <c r="EB15" s="72"/>
      <c r="EC15" s="72"/>
      <c r="ED15" s="72"/>
      <c r="EE15" s="72"/>
    </row>
    <row r="16" spans="1:135" s="8" customFormat="1" ht="13.5" customHeight="1">
      <c r="A16" s="73"/>
      <c r="B16" s="74"/>
      <c r="C16" s="74"/>
      <c r="D16" s="75" t="s">
        <v>37</v>
      </c>
      <c r="E16" s="74"/>
      <c r="F16" s="76"/>
      <c r="G16" s="77"/>
      <c r="H16" s="77"/>
      <c r="I16" s="78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  <c r="DV16" s="72"/>
      <c r="DW16" s="72"/>
      <c r="DX16" s="72"/>
      <c r="DY16" s="72"/>
      <c r="DZ16" s="72"/>
      <c r="EA16" s="72"/>
      <c r="EB16" s="72"/>
      <c r="EC16" s="72"/>
      <c r="ED16" s="72"/>
      <c r="EE16" s="72"/>
    </row>
    <row r="17" spans="1:135" s="50" customFormat="1" ht="13.5" customHeight="1">
      <c r="A17" s="79"/>
      <c r="B17" s="80"/>
      <c r="C17" s="80" t="s">
        <v>38</v>
      </c>
      <c r="D17" s="80" t="s">
        <v>39</v>
      </c>
      <c r="E17" s="80"/>
      <c r="F17" s="81"/>
      <c r="G17" s="82"/>
      <c r="H17" s="82">
        <f>SUM(H18:H175,H180:H183,H188:H190,H195:H197)</f>
        <v>0</v>
      </c>
      <c r="I17" s="83"/>
      <c r="J17" s="300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</row>
    <row r="18" spans="1:135" s="226" customFormat="1" ht="27" customHeight="1">
      <c r="A18" s="309">
        <v>3</v>
      </c>
      <c r="B18" s="310" t="s">
        <v>40</v>
      </c>
      <c r="C18" s="311" t="s">
        <v>107</v>
      </c>
      <c r="D18" s="311" t="s">
        <v>112</v>
      </c>
      <c r="E18" s="311" t="s">
        <v>64</v>
      </c>
      <c r="F18" s="312">
        <f>SUM(F19:F19)</f>
        <v>1</v>
      </c>
      <c r="G18" s="313"/>
      <c r="H18" s="313">
        <f>F18*G18</f>
        <v>0</v>
      </c>
      <c r="I18" s="71" t="s">
        <v>78</v>
      </c>
    </row>
    <row r="19" spans="1:135" s="256" customFormat="1" ht="27" customHeight="1">
      <c r="A19" s="309"/>
      <c r="B19" s="310"/>
      <c r="C19" s="311"/>
      <c r="D19" s="314" t="s">
        <v>110</v>
      </c>
      <c r="E19" s="311"/>
      <c r="F19" s="315">
        <v>1</v>
      </c>
      <c r="G19" s="313"/>
      <c r="H19" s="313"/>
      <c r="I19" s="316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239"/>
      <c r="AB19" s="239"/>
      <c r="AC19" s="239"/>
      <c r="AD19" s="239"/>
      <c r="AE19" s="239"/>
      <c r="AF19" s="239"/>
      <c r="AG19" s="239"/>
      <c r="AH19" s="239"/>
      <c r="AI19" s="239"/>
      <c r="AJ19" s="239"/>
      <c r="AK19" s="239"/>
      <c r="AL19" s="239"/>
      <c r="AM19" s="239"/>
      <c r="AN19" s="239"/>
      <c r="AO19" s="239"/>
      <c r="AP19" s="239"/>
      <c r="AQ19" s="239"/>
      <c r="AR19" s="239"/>
      <c r="AS19" s="239"/>
      <c r="AT19" s="239"/>
      <c r="AU19" s="239"/>
      <c r="AV19" s="239"/>
      <c r="AW19" s="239"/>
      <c r="AX19" s="239"/>
      <c r="AY19" s="239"/>
      <c r="AZ19" s="239"/>
      <c r="BA19" s="239"/>
      <c r="BB19" s="239"/>
      <c r="BC19" s="239"/>
      <c r="BD19" s="239"/>
      <c r="BE19" s="239"/>
      <c r="BF19" s="239"/>
      <c r="BG19" s="239"/>
      <c r="BH19" s="239"/>
      <c r="BI19" s="239"/>
      <c r="BJ19" s="239"/>
      <c r="BK19" s="239"/>
      <c r="BL19" s="239"/>
      <c r="BM19" s="239"/>
      <c r="BN19" s="239"/>
      <c r="BO19" s="239"/>
      <c r="BP19" s="239"/>
      <c r="BQ19" s="239"/>
      <c r="BR19" s="239"/>
      <c r="BS19" s="239"/>
      <c r="BT19" s="239"/>
      <c r="BU19" s="239"/>
      <c r="BV19" s="239"/>
      <c r="BW19" s="239"/>
      <c r="BX19" s="239"/>
      <c r="BY19" s="239"/>
      <c r="BZ19" s="239"/>
      <c r="CA19" s="239"/>
      <c r="CB19" s="239"/>
      <c r="CC19" s="239"/>
      <c r="CD19" s="239"/>
      <c r="CE19" s="239"/>
      <c r="CF19" s="239"/>
      <c r="CG19" s="239"/>
      <c r="CH19" s="239"/>
      <c r="CI19" s="239"/>
      <c r="CJ19" s="239"/>
      <c r="CK19" s="239"/>
      <c r="CL19" s="239"/>
      <c r="CM19" s="239"/>
      <c r="CN19" s="239"/>
      <c r="CO19" s="239"/>
      <c r="CP19" s="239"/>
      <c r="CQ19" s="239"/>
      <c r="CR19" s="239"/>
      <c r="CS19" s="239"/>
      <c r="CT19" s="239"/>
      <c r="CU19" s="239"/>
      <c r="CV19" s="239"/>
      <c r="CW19" s="239"/>
      <c r="CX19" s="239"/>
      <c r="CY19" s="239"/>
      <c r="CZ19" s="239"/>
      <c r="DA19" s="239"/>
      <c r="DB19" s="239"/>
      <c r="DC19" s="239"/>
      <c r="DD19" s="239"/>
      <c r="DE19" s="239"/>
      <c r="DF19" s="239"/>
      <c r="DG19" s="239"/>
      <c r="DH19" s="239"/>
      <c r="DI19" s="239"/>
      <c r="DJ19" s="239"/>
      <c r="DK19" s="239"/>
      <c r="DL19" s="239"/>
      <c r="DM19" s="239"/>
      <c r="DN19" s="239"/>
      <c r="DO19" s="239"/>
      <c r="DP19" s="239"/>
      <c r="DQ19" s="239"/>
      <c r="DR19" s="239"/>
      <c r="DS19" s="239"/>
      <c r="DT19" s="239"/>
      <c r="DU19" s="239"/>
      <c r="DV19" s="239"/>
      <c r="DW19" s="239"/>
      <c r="DX19" s="239"/>
      <c r="DY19" s="239"/>
      <c r="DZ19" s="239"/>
      <c r="EA19" s="239"/>
      <c r="EB19" s="239"/>
      <c r="EC19" s="239"/>
      <c r="ED19" s="239"/>
      <c r="EE19" s="239"/>
    </row>
    <row r="20" spans="1:135" s="256" customFormat="1" ht="27" customHeight="1">
      <c r="A20" s="309"/>
      <c r="B20" s="310"/>
      <c r="C20" s="311"/>
      <c r="D20" s="314" t="s">
        <v>108</v>
      </c>
      <c r="E20" s="311"/>
      <c r="F20" s="315"/>
      <c r="G20" s="313"/>
      <c r="H20" s="313"/>
      <c r="I20" s="316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  <c r="W20" s="239"/>
      <c r="X20" s="239"/>
      <c r="Y20" s="239"/>
      <c r="Z20" s="239"/>
      <c r="AA20" s="239"/>
      <c r="AB20" s="239"/>
      <c r="AC20" s="239"/>
      <c r="AD20" s="239"/>
      <c r="AE20" s="239"/>
      <c r="AF20" s="239"/>
      <c r="AG20" s="239"/>
      <c r="AH20" s="239"/>
      <c r="AI20" s="239"/>
      <c r="AJ20" s="239"/>
      <c r="AK20" s="239"/>
      <c r="AL20" s="239"/>
      <c r="AM20" s="239"/>
      <c r="AN20" s="239"/>
      <c r="AO20" s="239"/>
      <c r="AP20" s="239"/>
      <c r="AQ20" s="239"/>
      <c r="AR20" s="239"/>
      <c r="AS20" s="239"/>
      <c r="AT20" s="239"/>
      <c r="AU20" s="239"/>
      <c r="AV20" s="239"/>
      <c r="AW20" s="239"/>
      <c r="AX20" s="239"/>
      <c r="AY20" s="239"/>
      <c r="AZ20" s="239"/>
      <c r="BA20" s="239"/>
      <c r="BB20" s="239"/>
      <c r="BC20" s="239"/>
      <c r="BD20" s="239"/>
      <c r="BE20" s="239"/>
      <c r="BF20" s="239"/>
      <c r="BG20" s="239"/>
      <c r="BH20" s="239"/>
      <c r="BI20" s="239"/>
      <c r="BJ20" s="239"/>
      <c r="BK20" s="239"/>
      <c r="BL20" s="239"/>
      <c r="BM20" s="239"/>
      <c r="BN20" s="239"/>
      <c r="BO20" s="239"/>
      <c r="BP20" s="239"/>
      <c r="BQ20" s="239"/>
      <c r="BR20" s="239"/>
      <c r="BS20" s="239"/>
      <c r="BT20" s="239"/>
      <c r="BU20" s="239"/>
      <c r="BV20" s="239"/>
      <c r="BW20" s="239"/>
      <c r="BX20" s="239"/>
      <c r="BY20" s="239"/>
      <c r="BZ20" s="239"/>
      <c r="CA20" s="239"/>
      <c r="CB20" s="239"/>
      <c r="CC20" s="239"/>
      <c r="CD20" s="239"/>
      <c r="CE20" s="239"/>
      <c r="CF20" s="239"/>
      <c r="CG20" s="239"/>
      <c r="CH20" s="239"/>
      <c r="CI20" s="239"/>
      <c r="CJ20" s="239"/>
      <c r="CK20" s="239"/>
      <c r="CL20" s="239"/>
      <c r="CM20" s="239"/>
      <c r="CN20" s="239"/>
      <c r="CO20" s="239"/>
      <c r="CP20" s="239"/>
      <c r="CQ20" s="239"/>
      <c r="CR20" s="239"/>
      <c r="CS20" s="239"/>
      <c r="CT20" s="239"/>
      <c r="CU20" s="239"/>
      <c r="CV20" s="239"/>
      <c r="CW20" s="239"/>
      <c r="CX20" s="239"/>
      <c r="CY20" s="239"/>
      <c r="CZ20" s="239"/>
      <c r="DA20" s="239"/>
      <c r="DB20" s="239"/>
      <c r="DC20" s="239"/>
      <c r="DD20" s="239"/>
      <c r="DE20" s="239"/>
      <c r="DF20" s="239"/>
      <c r="DG20" s="239"/>
      <c r="DH20" s="239"/>
      <c r="DI20" s="239"/>
      <c r="DJ20" s="239"/>
      <c r="DK20" s="239"/>
      <c r="DL20" s="239"/>
      <c r="DM20" s="239"/>
      <c r="DN20" s="239"/>
      <c r="DO20" s="239"/>
      <c r="DP20" s="239"/>
      <c r="DQ20" s="239"/>
      <c r="DR20" s="239"/>
      <c r="DS20" s="239"/>
      <c r="DT20" s="239"/>
      <c r="DU20" s="239"/>
      <c r="DV20" s="239"/>
      <c r="DW20" s="239"/>
      <c r="DX20" s="239"/>
      <c r="DY20" s="239"/>
      <c r="DZ20" s="239"/>
      <c r="EA20" s="239"/>
      <c r="EB20" s="239"/>
      <c r="EC20" s="239"/>
      <c r="ED20" s="239"/>
      <c r="EE20" s="239"/>
    </row>
    <row r="21" spans="1:135" s="256" customFormat="1" ht="13.5" customHeight="1">
      <c r="A21" s="309"/>
      <c r="B21" s="310"/>
      <c r="C21" s="311"/>
      <c r="D21" s="314" t="s">
        <v>109</v>
      </c>
      <c r="E21" s="311"/>
      <c r="F21" s="315"/>
      <c r="G21" s="313"/>
      <c r="H21" s="313"/>
      <c r="I21" s="316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39"/>
      <c r="U21" s="239"/>
      <c r="V21" s="239"/>
      <c r="W21" s="239"/>
      <c r="X21" s="239"/>
      <c r="Y21" s="239"/>
      <c r="Z21" s="239"/>
      <c r="AA21" s="239"/>
      <c r="AB21" s="239"/>
      <c r="AC21" s="239"/>
      <c r="AD21" s="239"/>
      <c r="AE21" s="239"/>
      <c r="AF21" s="239"/>
      <c r="AG21" s="239"/>
      <c r="AH21" s="239"/>
      <c r="AI21" s="239"/>
      <c r="AJ21" s="239"/>
      <c r="AK21" s="239"/>
      <c r="AL21" s="239"/>
      <c r="AM21" s="239"/>
      <c r="AN21" s="239"/>
      <c r="AO21" s="239"/>
      <c r="AP21" s="239"/>
      <c r="AQ21" s="239"/>
      <c r="AR21" s="239"/>
      <c r="AS21" s="239"/>
      <c r="AT21" s="239"/>
      <c r="AU21" s="239"/>
      <c r="AV21" s="239"/>
      <c r="AW21" s="239"/>
      <c r="AX21" s="239"/>
      <c r="AY21" s="239"/>
      <c r="AZ21" s="239"/>
      <c r="BA21" s="239"/>
      <c r="BB21" s="239"/>
      <c r="BC21" s="239"/>
      <c r="BD21" s="239"/>
      <c r="BE21" s="239"/>
      <c r="BF21" s="239"/>
      <c r="BG21" s="239"/>
      <c r="BH21" s="239"/>
      <c r="BI21" s="239"/>
      <c r="BJ21" s="239"/>
      <c r="BK21" s="239"/>
      <c r="BL21" s="239"/>
      <c r="BM21" s="239"/>
      <c r="BN21" s="239"/>
      <c r="BO21" s="239"/>
      <c r="BP21" s="239"/>
      <c r="BQ21" s="239"/>
      <c r="BR21" s="239"/>
      <c r="BS21" s="239"/>
      <c r="BT21" s="239"/>
      <c r="BU21" s="239"/>
      <c r="BV21" s="239"/>
      <c r="BW21" s="239"/>
      <c r="BX21" s="239"/>
      <c r="BY21" s="239"/>
      <c r="BZ21" s="239"/>
      <c r="CA21" s="239"/>
      <c r="CB21" s="239"/>
      <c r="CC21" s="239"/>
      <c r="CD21" s="239"/>
      <c r="CE21" s="239"/>
      <c r="CF21" s="239"/>
      <c r="CG21" s="239"/>
      <c r="CH21" s="239"/>
      <c r="CI21" s="239"/>
      <c r="CJ21" s="239"/>
      <c r="CK21" s="239"/>
      <c r="CL21" s="239"/>
      <c r="CM21" s="239"/>
      <c r="CN21" s="239"/>
      <c r="CO21" s="239"/>
      <c r="CP21" s="239"/>
      <c r="CQ21" s="239"/>
      <c r="CR21" s="239"/>
      <c r="CS21" s="239"/>
      <c r="CT21" s="239"/>
      <c r="CU21" s="239"/>
      <c r="CV21" s="239"/>
      <c r="CW21" s="239"/>
      <c r="CX21" s="239"/>
      <c r="CY21" s="239"/>
      <c r="CZ21" s="239"/>
      <c r="DA21" s="239"/>
      <c r="DB21" s="239"/>
      <c r="DC21" s="239"/>
      <c r="DD21" s="239"/>
      <c r="DE21" s="239"/>
      <c r="DF21" s="239"/>
      <c r="DG21" s="239"/>
      <c r="DH21" s="239"/>
      <c r="DI21" s="239"/>
      <c r="DJ21" s="239"/>
      <c r="DK21" s="239"/>
      <c r="DL21" s="239"/>
      <c r="DM21" s="239"/>
      <c r="DN21" s="239"/>
      <c r="DO21" s="239"/>
      <c r="DP21" s="239"/>
      <c r="DQ21" s="239"/>
      <c r="DR21" s="239"/>
      <c r="DS21" s="239"/>
      <c r="DT21" s="239"/>
      <c r="DU21" s="239"/>
      <c r="DV21" s="239"/>
      <c r="DW21" s="239"/>
      <c r="DX21" s="239"/>
      <c r="DY21" s="239"/>
      <c r="DZ21" s="239"/>
      <c r="EA21" s="239"/>
      <c r="EB21" s="239"/>
      <c r="EC21" s="239"/>
      <c r="ED21" s="239"/>
      <c r="EE21" s="239"/>
    </row>
    <row r="22" spans="1:135" s="8" customFormat="1" ht="13.5" customHeight="1">
      <c r="A22" s="259">
        <v>4</v>
      </c>
      <c r="B22" s="260" t="s">
        <v>40</v>
      </c>
      <c r="C22" s="261">
        <v>946112116</v>
      </c>
      <c r="D22" s="261" t="s">
        <v>120</v>
      </c>
      <c r="E22" s="261" t="s">
        <v>51</v>
      </c>
      <c r="F22" s="262">
        <f>SUM(F23)</f>
        <v>1</v>
      </c>
      <c r="G22" s="263"/>
      <c r="H22" s="263">
        <f>F22*G22</f>
        <v>0</v>
      </c>
      <c r="I22" s="71" t="s">
        <v>36</v>
      </c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  <c r="DV22" s="72"/>
      <c r="DW22" s="72"/>
      <c r="DX22" s="72"/>
      <c r="DY22" s="72"/>
      <c r="DZ22" s="72"/>
      <c r="EA22" s="72"/>
      <c r="EB22" s="72"/>
      <c r="EC22" s="72"/>
      <c r="ED22" s="72"/>
      <c r="EE22" s="72"/>
    </row>
    <row r="23" spans="1:135" s="8" customFormat="1" ht="13.5" customHeight="1">
      <c r="A23" s="73"/>
      <c r="B23" s="74"/>
      <c r="C23" s="74"/>
      <c r="D23" s="264" t="s">
        <v>121</v>
      </c>
      <c r="E23" s="261"/>
      <c r="F23" s="265">
        <v>1</v>
      </c>
      <c r="G23" s="77"/>
      <c r="H23" s="77"/>
      <c r="I23" s="78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  <c r="DV23" s="72"/>
      <c r="DW23" s="72"/>
      <c r="DX23" s="72"/>
      <c r="DY23" s="72"/>
      <c r="DZ23" s="72"/>
      <c r="EA23" s="72"/>
      <c r="EB23" s="72"/>
      <c r="EC23" s="72"/>
      <c r="ED23" s="72"/>
      <c r="EE23" s="72"/>
    </row>
    <row r="24" spans="1:135" s="8" customFormat="1" ht="13.5" customHeight="1">
      <c r="A24" s="259">
        <v>5</v>
      </c>
      <c r="B24" s="260" t="s">
        <v>40</v>
      </c>
      <c r="C24" s="261">
        <v>946112216</v>
      </c>
      <c r="D24" s="261" t="s">
        <v>122</v>
      </c>
      <c r="E24" s="261" t="s">
        <v>51</v>
      </c>
      <c r="F24" s="262">
        <f>SUM(F25)</f>
        <v>20</v>
      </c>
      <c r="G24" s="263"/>
      <c r="H24" s="263">
        <f>F24*G24</f>
        <v>0</v>
      </c>
      <c r="I24" s="71" t="s">
        <v>36</v>
      </c>
      <c r="J24" s="94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  <c r="DV24" s="72"/>
      <c r="DW24" s="72"/>
      <c r="DX24" s="72"/>
      <c r="DY24" s="72"/>
      <c r="DZ24" s="72"/>
      <c r="EA24" s="72"/>
      <c r="EB24" s="72"/>
      <c r="EC24" s="72"/>
      <c r="ED24" s="72"/>
      <c r="EE24" s="72"/>
    </row>
    <row r="25" spans="1:135" s="8" customFormat="1" ht="13.5" customHeight="1">
      <c r="A25" s="73"/>
      <c r="B25" s="74"/>
      <c r="C25" s="74"/>
      <c r="D25" s="264" t="s">
        <v>123</v>
      </c>
      <c r="E25" s="261"/>
      <c r="F25" s="265">
        <f>(20)*1</f>
        <v>20</v>
      </c>
      <c r="G25" s="77"/>
      <c r="H25" s="77"/>
      <c r="I25" s="78"/>
      <c r="J25" s="94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  <c r="DV25" s="72"/>
      <c r="DW25" s="72"/>
      <c r="DX25" s="72"/>
      <c r="DY25" s="72"/>
      <c r="DZ25" s="72"/>
      <c r="EA25" s="72"/>
      <c r="EB25" s="72"/>
      <c r="EC25" s="72"/>
      <c r="ED25" s="72"/>
      <c r="EE25" s="72"/>
    </row>
    <row r="26" spans="1:135" s="8" customFormat="1" ht="13.5" customHeight="1">
      <c r="A26" s="259">
        <v>6</v>
      </c>
      <c r="B26" s="260" t="s">
        <v>40</v>
      </c>
      <c r="C26" s="261">
        <v>946112816</v>
      </c>
      <c r="D26" s="261" t="s">
        <v>124</v>
      </c>
      <c r="E26" s="261" t="s">
        <v>51</v>
      </c>
      <c r="F26" s="262">
        <f>SUM(F27)</f>
        <v>1</v>
      </c>
      <c r="G26" s="263"/>
      <c r="H26" s="263">
        <f>F26*G26</f>
        <v>0</v>
      </c>
      <c r="I26" s="71" t="s">
        <v>36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  <c r="DR26" s="72"/>
      <c r="DS26" s="72"/>
      <c r="DT26" s="72"/>
      <c r="DU26" s="72"/>
      <c r="DV26" s="72"/>
      <c r="DW26" s="72"/>
      <c r="DX26" s="72"/>
      <c r="DY26" s="72"/>
      <c r="DZ26" s="72"/>
      <c r="EA26" s="72"/>
      <c r="EB26" s="72"/>
      <c r="EC26" s="72"/>
      <c r="ED26" s="72"/>
      <c r="EE26" s="72"/>
    </row>
    <row r="27" spans="1:135" s="8" customFormat="1" ht="13.5" customHeight="1">
      <c r="A27" s="73"/>
      <c r="B27" s="74"/>
      <c r="C27" s="74"/>
      <c r="D27" s="264" t="s">
        <v>125</v>
      </c>
      <c r="E27" s="261"/>
      <c r="F27" s="265">
        <v>1</v>
      </c>
      <c r="G27" s="77"/>
      <c r="H27" s="77"/>
      <c r="I27" s="78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K27" s="226"/>
      <c r="AL27" s="226"/>
      <c r="AM27" s="226"/>
      <c r="AN27" s="226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2"/>
      <c r="DU27" s="72"/>
      <c r="DV27" s="72"/>
      <c r="DW27" s="72"/>
      <c r="DX27" s="72"/>
      <c r="DY27" s="72"/>
      <c r="DZ27" s="72"/>
      <c r="EA27" s="72"/>
      <c r="EB27" s="72"/>
      <c r="EC27" s="72"/>
      <c r="ED27" s="72"/>
      <c r="EE27" s="72"/>
    </row>
    <row r="28" spans="1:135" s="92" customFormat="1" ht="26.25" customHeight="1">
      <c r="A28" s="85">
        <v>7</v>
      </c>
      <c r="B28" s="86" t="s">
        <v>40</v>
      </c>
      <c r="C28" s="87">
        <v>949101111</v>
      </c>
      <c r="D28" s="88" t="s">
        <v>41</v>
      </c>
      <c r="E28" s="88" t="s">
        <v>35</v>
      </c>
      <c r="F28" s="89">
        <f>SUM(F30:F30)</f>
        <v>121.02000000000001</v>
      </c>
      <c r="G28" s="90"/>
      <c r="H28" s="91">
        <f>F28*G28</f>
        <v>0</v>
      </c>
      <c r="I28" s="71" t="s">
        <v>36</v>
      </c>
      <c r="J28" s="228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226"/>
      <c r="AH28" s="226"/>
      <c r="AI28" s="226"/>
      <c r="AJ28" s="226"/>
      <c r="AK28" s="226"/>
      <c r="AL28" s="226"/>
      <c r="AM28" s="226"/>
      <c r="AN28" s="226"/>
    </row>
    <row r="29" spans="1:135" s="92" customFormat="1" ht="13.5" customHeight="1">
      <c r="A29" s="85"/>
      <c r="B29" s="86"/>
      <c r="C29" s="87"/>
      <c r="D29" s="93" t="s">
        <v>126</v>
      </c>
      <c r="E29" s="88"/>
      <c r="F29" s="89"/>
      <c r="G29" s="90"/>
      <c r="H29" s="91"/>
      <c r="I29" s="71"/>
      <c r="J29" s="94"/>
    </row>
    <row r="30" spans="1:135" s="92" customFormat="1" ht="13.5" customHeight="1">
      <c r="A30" s="85"/>
      <c r="B30" s="86"/>
      <c r="C30" s="87"/>
      <c r="D30" s="93" t="s">
        <v>293</v>
      </c>
      <c r="E30" s="88"/>
      <c r="F30" s="95">
        <f>35.66+38.43+5.62+41.31</f>
        <v>121.02000000000001</v>
      </c>
      <c r="G30" s="90"/>
      <c r="H30" s="91"/>
      <c r="I30" s="71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226"/>
      <c r="AN30" s="226"/>
    </row>
    <row r="31" spans="1:135" s="50" customFormat="1" ht="13.5" customHeight="1">
      <c r="A31" s="96"/>
      <c r="B31" s="97"/>
      <c r="C31" s="97"/>
      <c r="D31" s="98" t="s">
        <v>42</v>
      </c>
      <c r="E31" s="97"/>
      <c r="F31" s="95"/>
      <c r="G31" s="99"/>
      <c r="H31" s="100"/>
      <c r="I31" s="83"/>
      <c r="J31" s="228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  <c r="AK31" s="226"/>
      <c r="AL31" s="226"/>
      <c r="AM31" s="226"/>
      <c r="AN31" s="226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</row>
    <row r="32" spans="1:135" s="72" customFormat="1" ht="13.5" customHeight="1">
      <c r="A32" s="67">
        <v>8</v>
      </c>
      <c r="B32" s="68" t="s">
        <v>40</v>
      </c>
      <c r="C32" s="69">
        <v>952901111</v>
      </c>
      <c r="D32" s="69" t="s">
        <v>43</v>
      </c>
      <c r="E32" s="69" t="s">
        <v>35</v>
      </c>
      <c r="F32" s="101">
        <f>SUM(F34:F35)</f>
        <v>224.05</v>
      </c>
      <c r="G32" s="70"/>
      <c r="H32" s="70">
        <f>F32*G32</f>
        <v>0</v>
      </c>
      <c r="I32" s="102" t="s">
        <v>36</v>
      </c>
      <c r="J32" s="94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</row>
    <row r="33" spans="1:40" s="72" customFormat="1" ht="13.5" customHeight="1">
      <c r="A33" s="67"/>
      <c r="B33" s="68"/>
      <c r="C33" s="69"/>
      <c r="D33" s="103" t="s">
        <v>91</v>
      </c>
      <c r="E33" s="69"/>
      <c r="F33" s="104"/>
      <c r="G33" s="70"/>
      <c r="H33" s="70"/>
      <c r="I33" s="10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</row>
    <row r="34" spans="1:40" s="92" customFormat="1" ht="27" customHeight="1">
      <c r="A34" s="85"/>
      <c r="B34" s="86"/>
      <c r="C34" s="87"/>
      <c r="D34" s="93" t="s">
        <v>317</v>
      </c>
      <c r="E34" s="88"/>
      <c r="F34" s="95">
        <f>35.66+38.43+5.62+41.31+7.23</f>
        <v>128.25</v>
      </c>
      <c r="G34" s="90"/>
      <c r="H34" s="91"/>
      <c r="I34" s="71"/>
    </row>
    <row r="35" spans="1:40" s="92" customFormat="1" ht="13.5" customHeight="1">
      <c r="A35" s="85"/>
      <c r="B35" s="86"/>
      <c r="C35" s="87"/>
      <c r="D35" s="93" t="s">
        <v>337</v>
      </c>
      <c r="E35" s="88"/>
      <c r="F35" s="95">
        <f>95.8</f>
        <v>95.8</v>
      </c>
      <c r="G35" s="90"/>
      <c r="H35" s="91"/>
      <c r="I35" s="71"/>
    </row>
    <row r="36" spans="1:40" s="72" customFormat="1" ht="13.5" customHeight="1">
      <c r="A36" s="67">
        <v>9</v>
      </c>
      <c r="B36" s="68" t="s">
        <v>40</v>
      </c>
      <c r="C36" s="69">
        <v>952901114</v>
      </c>
      <c r="D36" s="69" t="s">
        <v>127</v>
      </c>
      <c r="E36" s="69" t="s">
        <v>35</v>
      </c>
      <c r="F36" s="101">
        <f>SUM(F38:F38)</f>
        <v>210.7</v>
      </c>
      <c r="G36" s="70"/>
      <c r="H36" s="70">
        <f>F36*G36</f>
        <v>0</v>
      </c>
      <c r="I36" s="102" t="s">
        <v>36</v>
      </c>
      <c r="J36" s="305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</row>
    <row r="37" spans="1:40" s="72" customFormat="1" ht="13.5" customHeight="1">
      <c r="A37" s="67"/>
      <c r="B37" s="68"/>
      <c r="C37" s="69"/>
      <c r="D37" s="103" t="s">
        <v>128</v>
      </c>
      <c r="E37" s="69"/>
      <c r="F37" s="104"/>
      <c r="G37" s="70"/>
      <c r="H37" s="70"/>
      <c r="I37" s="10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</row>
    <row r="38" spans="1:40" s="92" customFormat="1" ht="13.5" customHeight="1">
      <c r="A38" s="85"/>
      <c r="B38" s="86"/>
      <c r="C38" s="87"/>
      <c r="D38" s="93" t="s">
        <v>129</v>
      </c>
      <c r="E38" s="88"/>
      <c r="F38" s="95">
        <f>210.7</f>
        <v>210.7</v>
      </c>
      <c r="G38" s="90"/>
      <c r="H38" s="91"/>
      <c r="I38" s="71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6"/>
    </row>
    <row r="39" spans="1:40" s="92" customFormat="1" ht="13.5" customHeight="1">
      <c r="A39" s="85">
        <v>10</v>
      </c>
      <c r="B39" s="86" t="s">
        <v>44</v>
      </c>
      <c r="C39" s="105">
        <v>962031132</v>
      </c>
      <c r="D39" s="106" t="s">
        <v>92</v>
      </c>
      <c r="E39" s="107" t="s">
        <v>35</v>
      </c>
      <c r="F39" s="108">
        <f>SUM(F40:F42)</f>
        <v>1.7029999999999985</v>
      </c>
      <c r="G39" s="109"/>
      <c r="H39" s="91">
        <f>F39*G39</f>
        <v>0</v>
      </c>
      <c r="I39" s="102" t="s">
        <v>36</v>
      </c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26"/>
      <c r="Z39" s="226"/>
      <c r="AA39" s="226"/>
      <c r="AB39" s="226"/>
      <c r="AC39" s="226"/>
      <c r="AD39" s="226"/>
      <c r="AE39" s="226"/>
      <c r="AF39" s="226"/>
      <c r="AG39" s="226"/>
      <c r="AH39" s="226"/>
      <c r="AI39" s="226"/>
      <c r="AJ39" s="226"/>
      <c r="AK39" s="226"/>
      <c r="AL39" s="226"/>
      <c r="AM39" s="226"/>
      <c r="AN39" s="226"/>
    </row>
    <row r="40" spans="1:40" s="92" customFormat="1" ht="13.5" customHeight="1">
      <c r="A40" s="85"/>
      <c r="B40" s="86"/>
      <c r="C40" s="105"/>
      <c r="D40" s="98" t="s">
        <v>130</v>
      </c>
      <c r="E40" s="107"/>
      <c r="F40" s="95">
        <f>1.6*2.3-1.55*2.02</f>
        <v>0.54899999999999949</v>
      </c>
      <c r="G40" s="109"/>
      <c r="H40" s="91"/>
      <c r="I40" s="307"/>
      <c r="J40" s="300"/>
      <c r="K40" s="38"/>
      <c r="L40" s="38"/>
      <c r="M40" s="38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26"/>
      <c r="Z40" s="226"/>
      <c r="AA40" s="226"/>
      <c r="AB40" s="226"/>
      <c r="AC40" s="226"/>
      <c r="AD40" s="226"/>
      <c r="AE40" s="226"/>
      <c r="AF40" s="226"/>
      <c r="AG40" s="226"/>
      <c r="AH40" s="226"/>
      <c r="AI40" s="226"/>
      <c r="AJ40" s="226"/>
      <c r="AK40" s="226"/>
      <c r="AL40" s="226"/>
      <c r="AM40" s="226"/>
      <c r="AN40" s="226"/>
    </row>
    <row r="41" spans="1:40" s="92" customFormat="1" ht="13.5" customHeight="1">
      <c r="A41" s="85"/>
      <c r="B41" s="86"/>
      <c r="C41" s="105"/>
      <c r="D41" s="98" t="s">
        <v>131</v>
      </c>
      <c r="E41" s="107"/>
      <c r="F41" s="95">
        <f>1.8*2.3-1.75*2.02</f>
        <v>0.60499999999999954</v>
      </c>
      <c r="G41" s="109"/>
      <c r="H41" s="91"/>
      <c r="I41" s="71"/>
      <c r="J41" s="300"/>
      <c r="K41" s="38"/>
      <c r="L41" s="38"/>
      <c r="M41" s="38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6"/>
    </row>
    <row r="42" spans="1:40" s="92" customFormat="1" ht="13.5" customHeight="1">
      <c r="A42" s="85"/>
      <c r="B42" s="86"/>
      <c r="C42" s="105"/>
      <c r="D42" s="98" t="s">
        <v>130</v>
      </c>
      <c r="E42" s="107"/>
      <c r="F42" s="95">
        <f>1.6*2.3-1.55*2.02</f>
        <v>0.54899999999999949</v>
      </c>
      <c r="G42" s="109"/>
      <c r="H42" s="91"/>
      <c r="I42" s="71"/>
      <c r="J42" s="300"/>
      <c r="K42" s="38"/>
      <c r="L42" s="38"/>
      <c r="M42" s="38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26"/>
      <c r="AG42" s="226"/>
      <c r="AH42" s="226"/>
      <c r="AI42" s="226"/>
      <c r="AJ42" s="226"/>
      <c r="AK42" s="226"/>
      <c r="AL42" s="226"/>
      <c r="AM42" s="226"/>
      <c r="AN42" s="226"/>
    </row>
    <row r="43" spans="1:40" s="72" customFormat="1" ht="13.5" customHeight="1">
      <c r="A43" s="67">
        <v>11</v>
      </c>
      <c r="B43" s="68" t="s">
        <v>44</v>
      </c>
      <c r="C43" s="69">
        <v>964073221</v>
      </c>
      <c r="D43" s="69" t="s">
        <v>132</v>
      </c>
      <c r="E43" s="69" t="s">
        <v>58</v>
      </c>
      <c r="F43" s="101">
        <f>SUM(F44:F46)</f>
        <v>8.7999999999999995E-2</v>
      </c>
      <c r="G43" s="70"/>
      <c r="H43" s="70">
        <f>F43*G43</f>
        <v>0</v>
      </c>
      <c r="I43" s="102" t="s">
        <v>36</v>
      </c>
      <c r="J43" s="300"/>
      <c r="K43" s="226"/>
      <c r="L43" s="231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  <c r="AJ43" s="226"/>
      <c r="AK43" s="226"/>
      <c r="AL43" s="226"/>
      <c r="AM43" s="226"/>
      <c r="AN43" s="226"/>
    </row>
    <row r="44" spans="1:40" s="72" customFormat="1" ht="27" customHeight="1">
      <c r="A44" s="116"/>
      <c r="B44" s="118"/>
      <c r="C44" s="118"/>
      <c r="D44" s="75" t="s">
        <v>133</v>
      </c>
      <c r="E44" s="118"/>
      <c r="F44" s="76">
        <f>(2)*0.0179</f>
        <v>3.5799999999999998E-2</v>
      </c>
      <c r="G44" s="138"/>
      <c r="H44" s="70"/>
      <c r="I44" s="307"/>
      <c r="J44" s="229"/>
      <c r="K44" s="226"/>
      <c r="L44" s="231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6"/>
    </row>
    <row r="45" spans="1:40" s="72" customFormat="1" ht="27" customHeight="1">
      <c r="A45" s="116"/>
      <c r="B45" s="118"/>
      <c r="C45" s="118"/>
      <c r="D45" s="75" t="s">
        <v>134</v>
      </c>
      <c r="E45" s="118"/>
      <c r="F45" s="76">
        <f>(1.8)*0.0111</f>
        <v>1.9980000000000001E-2</v>
      </c>
      <c r="G45" s="138"/>
      <c r="H45" s="70"/>
      <c r="I45" s="113"/>
      <c r="J45" s="229"/>
      <c r="K45" s="226"/>
      <c r="L45" s="231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</row>
    <row r="46" spans="1:40" s="72" customFormat="1" ht="27" customHeight="1">
      <c r="A46" s="116"/>
      <c r="B46" s="118"/>
      <c r="C46" s="118"/>
      <c r="D46" s="75" t="s">
        <v>135</v>
      </c>
      <c r="E46" s="118"/>
      <c r="F46" s="76">
        <f>(1.8)*0.0179</f>
        <v>3.2219999999999999E-2</v>
      </c>
      <c r="G46" s="138"/>
      <c r="H46" s="70"/>
      <c r="I46" s="113"/>
      <c r="J46" s="229"/>
      <c r="K46" s="226"/>
      <c r="L46" s="231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</row>
    <row r="47" spans="1:40" s="72" customFormat="1" ht="27" customHeight="1">
      <c r="A47" s="67">
        <v>12</v>
      </c>
      <c r="B47" s="68" t="s">
        <v>44</v>
      </c>
      <c r="C47" s="69" t="s">
        <v>136</v>
      </c>
      <c r="D47" s="69" t="s">
        <v>338</v>
      </c>
      <c r="E47" s="69" t="s">
        <v>64</v>
      </c>
      <c r="F47" s="101">
        <f>SUM(F48:F48)</f>
        <v>3</v>
      </c>
      <c r="G47" s="70"/>
      <c r="H47" s="70">
        <f>F47*G47</f>
        <v>0</v>
      </c>
      <c r="I47" s="102" t="s">
        <v>78</v>
      </c>
      <c r="J47" s="300"/>
      <c r="K47" s="226"/>
      <c r="L47" s="231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</row>
    <row r="48" spans="1:40" s="72" customFormat="1" ht="54" customHeight="1">
      <c r="A48" s="116"/>
      <c r="B48" s="118"/>
      <c r="C48" s="118"/>
      <c r="D48" s="75" t="s">
        <v>344</v>
      </c>
      <c r="E48" s="118"/>
      <c r="F48" s="76">
        <v>3</v>
      </c>
      <c r="G48" s="138"/>
      <c r="H48" s="70"/>
      <c r="I48" s="307"/>
      <c r="J48" s="229"/>
      <c r="K48" s="226"/>
      <c r="L48" s="231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</row>
    <row r="49" spans="1:135" s="72" customFormat="1" ht="13.5" customHeight="1">
      <c r="A49" s="116"/>
      <c r="B49" s="118"/>
      <c r="C49" s="118"/>
      <c r="D49" s="75" t="s">
        <v>137</v>
      </c>
      <c r="E49" s="118"/>
      <c r="F49" s="76"/>
      <c r="G49" s="138"/>
      <c r="H49" s="70"/>
      <c r="I49" s="113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</row>
    <row r="50" spans="1:135" s="8" customFormat="1" ht="67.5" customHeight="1">
      <c r="A50" s="116"/>
      <c r="B50" s="117"/>
      <c r="C50" s="118"/>
      <c r="D50" s="255" t="s">
        <v>106</v>
      </c>
      <c r="E50" s="75"/>
      <c r="F50" s="76"/>
      <c r="G50" s="70"/>
      <c r="H50" s="70"/>
      <c r="I50" s="113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  <c r="AK50" s="226"/>
      <c r="AL50" s="226"/>
      <c r="AM50" s="226"/>
      <c r="AN50" s="226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  <c r="DV50" s="72"/>
      <c r="DW50" s="72"/>
      <c r="DX50" s="72"/>
      <c r="DY50" s="72"/>
      <c r="DZ50" s="72"/>
      <c r="EA50" s="72"/>
      <c r="EB50" s="72"/>
      <c r="EC50" s="72"/>
      <c r="ED50" s="72"/>
      <c r="EE50" s="72"/>
    </row>
    <row r="51" spans="1:135" s="8" customFormat="1" ht="27" customHeight="1">
      <c r="A51" s="67">
        <v>13</v>
      </c>
      <c r="B51" s="68" t="s">
        <v>44</v>
      </c>
      <c r="C51" s="69">
        <v>965042141</v>
      </c>
      <c r="D51" s="69" t="s">
        <v>94</v>
      </c>
      <c r="E51" s="69" t="s">
        <v>93</v>
      </c>
      <c r="F51" s="101">
        <f>SUM(F53:F56)</f>
        <v>22.203000000000003</v>
      </c>
      <c r="G51" s="70"/>
      <c r="H51" s="70">
        <f>F51*G51</f>
        <v>0</v>
      </c>
      <c r="I51" s="208" t="s">
        <v>36</v>
      </c>
      <c r="J51" s="321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6"/>
      <c r="AL51" s="226"/>
      <c r="AM51" s="226"/>
      <c r="AN51" s="226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  <c r="DV51" s="72"/>
      <c r="DW51" s="72"/>
      <c r="DX51" s="72"/>
      <c r="DY51" s="72"/>
      <c r="DZ51" s="72"/>
      <c r="EA51" s="72"/>
      <c r="EB51" s="72"/>
      <c r="EC51" s="72"/>
      <c r="ED51" s="72"/>
      <c r="EE51" s="72"/>
    </row>
    <row r="52" spans="1:135" s="8" customFormat="1" ht="27" customHeight="1">
      <c r="A52" s="67"/>
      <c r="B52" s="68"/>
      <c r="C52" s="69"/>
      <c r="D52" s="75" t="s">
        <v>339</v>
      </c>
      <c r="E52" s="69"/>
      <c r="F52" s="76"/>
      <c r="G52" s="70"/>
      <c r="H52" s="70"/>
      <c r="I52" s="78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</row>
    <row r="53" spans="1:135" s="8" customFormat="1" ht="13.5" customHeight="1">
      <c r="A53" s="67"/>
      <c r="B53" s="68"/>
      <c r="C53" s="69"/>
      <c r="D53" s="147" t="s">
        <v>341</v>
      </c>
      <c r="E53" s="69"/>
      <c r="F53" s="76">
        <f>(5.62)*0.1</f>
        <v>0.56200000000000006</v>
      </c>
      <c r="G53" s="70"/>
      <c r="H53" s="70"/>
      <c r="I53" s="78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N53" s="226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</row>
    <row r="54" spans="1:135" s="8" customFormat="1" ht="13.5" customHeight="1">
      <c r="A54" s="67"/>
      <c r="B54" s="68"/>
      <c r="C54" s="69"/>
      <c r="D54" s="147" t="s">
        <v>342</v>
      </c>
      <c r="E54" s="69"/>
      <c r="F54" s="76">
        <f>(41.31)*0.1</f>
        <v>4.1310000000000002</v>
      </c>
      <c r="G54" s="70"/>
      <c r="H54" s="70"/>
      <c r="I54" s="78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</row>
    <row r="55" spans="1:135" s="8" customFormat="1" ht="13.5" customHeight="1">
      <c r="A55" s="67"/>
      <c r="B55" s="68"/>
      <c r="C55" s="69"/>
      <c r="D55" s="147" t="s">
        <v>340</v>
      </c>
      <c r="E55" s="69"/>
      <c r="F55" s="76"/>
      <c r="G55" s="70"/>
      <c r="H55" s="70"/>
      <c r="I55" s="78"/>
      <c r="J55" s="145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</row>
    <row r="56" spans="1:135" s="8" customFormat="1" ht="13.5" customHeight="1">
      <c r="A56" s="67"/>
      <c r="B56" s="68"/>
      <c r="C56" s="69"/>
      <c r="D56" s="147" t="s">
        <v>343</v>
      </c>
      <c r="E56" s="69"/>
      <c r="F56" s="76">
        <f>(175.1)*0.1</f>
        <v>17.510000000000002</v>
      </c>
      <c r="G56" s="70"/>
      <c r="H56" s="70"/>
      <c r="I56" s="78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  <c r="DV56" s="72"/>
      <c r="DW56" s="72"/>
      <c r="DX56" s="72"/>
      <c r="DY56" s="72"/>
      <c r="DZ56" s="72"/>
      <c r="EA56" s="72"/>
      <c r="EB56" s="72"/>
      <c r="EC56" s="72"/>
      <c r="ED56" s="72"/>
      <c r="EE56" s="72"/>
    </row>
    <row r="57" spans="1:135" s="8" customFormat="1" ht="27" customHeight="1">
      <c r="A57" s="67">
        <v>14</v>
      </c>
      <c r="B57" s="68" t="s">
        <v>44</v>
      </c>
      <c r="C57" s="69">
        <v>965042241</v>
      </c>
      <c r="D57" s="69" t="s">
        <v>138</v>
      </c>
      <c r="E57" s="69" t="s">
        <v>93</v>
      </c>
      <c r="F57" s="101">
        <f>SUM(F59:F59)</f>
        <v>7.476</v>
      </c>
      <c r="G57" s="70"/>
      <c r="H57" s="70">
        <f>F57*G57</f>
        <v>0</v>
      </c>
      <c r="I57" s="208" t="s">
        <v>36</v>
      </c>
      <c r="J57" s="233"/>
      <c r="K57" s="232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F57" s="226"/>
      <c r="AG57" s="226"/>
      <c r="AH57" s="226"/>
      <c r="AI57" s="226"/>
      <c r="AJ57" s="226"/>
      <c r="AK57" s="226"/>
      <c r="AL57" s="226"/>
      <c r="AM57" s="226"/>
      <c r="AN57" s="226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</row>
    <row r="58" spans="1:135" s="8" customFormat="1" ht="13.5" customHeight="1">
      <c r="A58" s="67"/>
      <c r="B58" s="68"/>
      <c r="C58" s="69"/>
      <c r="D58" s="75" t="s">
        <v>139</v>
      </c>
      <c r="E58" s="69"/>
      <c r="F58" s="76"/>
      <c r="G58" s="70"/>
      <c r="H58" s="70"/>
      <c r="I58" s="307"/>
      <c r="J58" s="233"/>
      <c r="K58" s="234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  <c r="AC58" s="226"/>
      <c r="AD58" s="226"/>
      <c r="AE58" s="226"/>
      <c r="AF58" s="226"/>
      <c r="AG58" s="226"/>
      <c r="AH58" s="226"/>
      <c r="AI58" s="226"/>
      <c r="AJ58" s="226"/>
      <c r="AK58" s="226"/>
      <c r="AL58" s="226"/>
      <c r="AM58" s="226"/>
      <c r="AN58" s="226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  <c r="DV58" s="72"/>
      <c r="DW58" s="72"/>
      <c r="DX58" s="72"/>
      <c r="DY58" s="72"/>
      <c r="DZ58" s="72"/>
      <c r="EA58" s="72"/>
      <c r="EB58" s="72"/>
      <c r="EC58" s="72"/>
      <c r="ED58" s="72"/>
      <c r="EE58" s="72"/>
    </row>
    <row r="59" spans="1:135" s="8" customFormat="1" ht="13.5" customHeight="1">
      <c r="A59" s="67"/>
      <c r="B59" s="68"/>
      <c r="C59" s="69"/>
      <c r="D59" s="147" t="s">
        <v>140</v>
      </c>
      <c r="E59" s="69"/>
      <c r="F59" s="76">
        <f>(35.6)*0.21</f>
        <v>7.476</v>
      </c>
      <c r="G59" s="70"/>
      <c r="H59" s="70"/>
      <c r="I59" s="78"/>
      <c r="J59" s="230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26"/>
      <c r="AK59" s="226"/>
      <c r="AL59" s="226"/>
      <c r="AM59" s="226"/>
      <c r="AN59" s="226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</row>
    <row r="60" spans="1:135" s="40" customFormat="1" ht="13.5" customHeight="1">
      <c r="A60" s="85">
        <v>15</v>
      </c>
      <c r="B60" s="86" t="s">
        <v>44</v>
      </c>
      <c r="C60" s="105">
        <v>965081213</v>
      </c>
      <c r="D60" s="106" t="s">
        <v>141</v>
      </c>
      <c r="E60" s="107" t="s">
        <v>35</v>
      </c>
      <c r="F60" s="108">
        <f>SUM(F61:F62)</f>
        <v>46.93</v>
      </c>
      <c r="G60" s="109"/>
      <c r="H60" s="91">
        <f>F60*G60</f>
        <v>0</v>
      </c>
      <c r="I60" s="71" t="s">
        <v>36</v>
      </c>
      <c r="J60" s="230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26"/>
      <c r="W60" s="226"/>
      <c r="X60" s="226"/>
      <c r="Y60" s="226"/>
      <c r="Z60" s="226"/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26"/>
      <c r="AN60" s="226"/>
    </row>
    <row r="61" spans="1:135" s="40" customFormat="1" ht="13.5" customHeight="1">
      <c r="A61" s="85"/>
      <c r="B61" s="86"/>
      <c r="C61" s="105"/>
      <c r="D61" s="119" t="s">
        <v>142</v>
      </c>
      <c r="E61" s="107"/>
      <c r="F61" s="209">
        <f>5.62</f>
        <v>5.62</v>
      </c>
      <c r="G61" s="109"/>
      <c r="H61" s="91"/>
      <c r="I61" s="71"/>
      <c r="J61" s="306"/>
      <c r="K61" s="226"/>
      <c r="L61" s="226"/>
      <c r="M61" s="226"/>
      <c r="N61" s="226"/>
      <c r="O61" s="226"/>
      <c r="P61" s="226"/>
      <c r="Q61" s="226"/>
      <c r="R61" s="226"/>
      <c r="S61" s="226"/>
      <c r="T61" s="226"/>
      <c r="U61" s="226"/>
      <c r="V61" s="226"/>
      <c r="W61" s="226"/>
      <c r="X61" s="226"/>
      <c r="Y61" s="226"/>
      <c r="Z61" s="226"/>
      <c r="AA61" s="226"/>
      <c r="AB61" s="226"/>
      <c r="AC61" s="226"/>
      <c r="AD61" s="226"/>
      <c r="AE61" s="226"/>
      <c r="AF61" s="226"/>
      <c r="AG61" s="226"/>
      <c r="AH61" s="226"/>
      <c r="AI61" s="226"/>
      <c r="AJ61" s="226"/>
      <c r="AK61" s="226"/>
      <c r="AL61" s="226"/>
      <c r="AM61" s="226"/>
      <c r="AN61" s="226"/>
    </row>
    <row r="62" spans="1:135" s="40" customFormat="1" ht="13.5" customHeight="1">
      <c r="A62" s="85"/>
      <c r="B62" s="86"/>
      <c r="C62" s="105"/>
      <c r="D62" s="119" t="s">
        <v>294</v>
      </c>
      <c r="E62" s="107"/>
      <c r="F62" s="209">
        <f>41.31</f>
        <v>41.31</v>
      </c>
      <c r="G62" s="109"/>
      <c r="H62" s="91"/>
      <c r="I62" s="71"/>
      <c r="J62" s="30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26"/>
      <c r="AN62" s="226"/>
    </row>
    <row r="63" spans="1:135" s="40" customFormat="1" ht="13.5" customHeight="1">
      <c r="A63" s="85">
        <v>16</v>
      </c>
      <c r="B63" s="86" t="s">
        <v>44</v>
      </c>
      <c r="C63" s="105">
        <v>965081611</v>
      </c>
      <c r="D63" s="106" t="s">
        <v>296</v>
      </c>
      <c r="E63" s="107" t="s">
        <v>52</v>
      </c>
      <c r="F63" s="108">
        <f>SUM(F64:F64)</f>
        <v>27.550000000000004</v>
      </c>
      <c r="G63" s="109"/>
      <c r="H63" s="91">
        <f>F63*G63</f>
        <v>0</v>
      </c>
      <c r="I63" s="71" t="s">
        <v>36</v>
      </c>
      <c r="J63" s="30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26"/>
      <c r="Z63" s="226"/>
      <c r="AA63" s="226"/>
      <c r="AB63" s="226"/>
      <c r="AC63" s="226"/>
      <c r="AD63" s="226"/>
      <c r="AE63" s="226"/>
      <c r="AF63" s="226"/>
      <c r="AG63" s="226"/>
      <c r="AH63" s="226"/>
      <c r="AI63" s="226"/>
      <c r="AJ63" s="226"/>
      <c r="AK63" s="226"/>
      <c r="AL63" s="226"/>
      <c r="AM63" s="226"/>
      <c r="AN63" s="226"/>
    </row>
    <row r="64" spans="1:135" s="40" customFormat="1" ht="13.5" customHeight="1">
      <c r="A64" s="85"/>
      <c r="B64" s="86"/>
      <c r="C64" s="105"/>
      <c r="D64" s="119" t="s">
        <v>359</v>
      </c>
      <c r="E64" s="107"/>
      <c r="F64" s="209">
        <f>35.6-0.9*6-1.45-1.2</f>
        <v>27.550000000000004</v>
      </c>
      <c r="G64" s="109"/>
      <c r="H64" s="91"/>
      <c r="I64" s="71"/>
      <c r="K64" s="226"/>
      <c r="L64" s="226"/>
      <c r="M64" s="226"/>
      <c r="N64" s="226"/>
      <c r="O64" s="226"/>
      <c r="P64" s="226"/>
      <c r="Q64" s="226"/>
      <c r="R64" s="226"/>
      <c r="S64" s="226"/>
      <c r="T64" s="226"/>
      <c r="U64" s="226"/>
      <c r="V64" s="226"/>
      <c r="W64" s="226"/>
      <c r="X64" s="226"/>
      <c r="Y64" s="226"/>
      <c r="Z64" s="226"/>
      <c r="AA64" s="226"/>
      <c r="AB64" s="226"/>
      <c r="AC64" s="226"/>
      <c r="AD64" s="226"/>
      <c r="AE64" s="226"/>
      <c r="AF64" s="226"/>
      <c r="AG64" s="226"/>
      <c r="AH64" s="226"/>
      <c r="AI64" s="226"/>
      <c r="AJ64" s="226"/>
      <c r="AK64" s="226"/>
      <c r="AL64" s="226"/>
      <c r="AM64" s="226"/>
      <c r="AN64" s="226"/>
    </row>
    <row r="65" spans="1:135" s="40" customFormat="1" ht="13.5" customHeight="1">
      <c r="A65" s="85">
        <v>17</v>
      </c>
      <c r="B65" s="86" t="s">
        <v>44</v>
      </c>
      <c r="C65" s="105" t="s">
        <v>324</v>
      </c>
      <c r="D65" s="106" t="s">
        <v>323</v>
      </c>
      <c r="E65" s="107" t="s">
        <v>52</v>
      </c>
      <c r="F65" s="108">
        <f>SUM(F66:F67)</f>
        <v>161.80000000000001</v>
      </c>
      <c r="G65" s="109"/>
      <c r="H65" s="91">
        <f>F65*G65</f>
        <v>0</v>
      </c>
      <c r="I65" s="71" t="s">
        <v>78</v>
      </c>
      <c r="J65" s="230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26"/>
      <c r="Y65" s="226"/>
      <c r="Z65" s="226"/>
      <c r="AA65" s="226"/>
      <c r="AB65" s="226"/>
      <c r="AC65" s="226"/>
      <c r="AD65" s="226"/>
      <c r="AE65" s="226"/>
      <c r="AF65" s="226"/>
      <c r="AG65" s="226"/>
      <c r="AH65" s="226"/>
      <c r="AI65" s="226"/>
      <c r="AJ65" s="226"/>
      <c r="AK65" s="226"/>
      <c r="AL65" s="226"/>
      <c r="AM65" s="226"/>
      <c r="AN65" s="226"/>
    </row>
    <row r="66" spans="1:135" s="40" customFormat="1" ht="13.5" customHeight="1">
      <c r="A66" s="85"/>
      <c r="B66" s="86"/>
      <c r="C66" s="105"/>
      <c r="D66" s="119" t="s">
        <v>325</v>
      </c>
      <c r="E66" s="107"/>
      <c r="F66" s="209">
        <f>35.6-0.9*6-1.45-1.2</f>
        <v>27.550000000000004</v>
      </c>
      <c r="G66" s="109"/>
      <c r="H66" s="91"/>
      <c r="I66" s="71"/>
      <c r="J66" s="30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26"/>
      <c r="Z66" s="226"/>
      <c r="AA66" s="226"/>
      <c r="AB66" s="226"/>
      <c r="AC66" s="226"/>
      <c r="AD66" s="226"/>
      <c r="AE66" s="226"/>
      <c r="AF66" s="226"/>
      <c r="AG66" s="226"/>
      <c r="AH66" s="226"/>
      <c r="AI66" s="226"/>
      <c r="AJ66" s="226"/>
      <c r="AK66" s="226"/>
      <c r="AL66" s="226"/>
      <c r="AM66" s="226"/>
      <c r="AN66" s="226"/>
    </row>
    <row r="67" spans="1:135" s="40" customFormat="1" ht="13.5" customHeight="1">
      <c r="A67" s="85"/>
      <c r="B67" s="86"/>
      <c r="C67" s="105"/>
      <c r="D67" s="119" t="s">
        <v>345</v>
      </c>
      <c r="E67" s="107"/>
      <c r="F67" s="209">
        <f>60+26.55+26.7+9.6+11.4</f>
        <v>134.25</v>
      </c>
      <c r="G67" s="109"/>
      <c r="H67" s="91"/>
      <c r="I67" s="71"/>
      <c r="J67" s="30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26"/>
      <c r="Y67" s="226"/>
      <c r="Z67" s="226"/>
      <c r="AA67" s="226"/>
      <c r="AB67" s="226"/>
      <c r="AC67" s="226"/>
      <c r="AD67" s="226"/>
      <c r="AE67" s="226"/>
      <c r="AF67" s="226"/>
      <c r="AG67" s="226"/>
      <c r="AH67" s="226"/>
      <c r="AI67" s="226"/>
      <c r="AJ67" s="226"/>
      <c r="AK67" s="226"/>
      <c r="AL67" s="226"/>
      <c r="AM67" s="226"/>
      <c r="AN67" s="226"/>
    </row>
    <row r="68" spans="1:135" s="40" customFormat="1" ht="27" customHeight="1">
      <c r="A68" s="85"/>
      <c r="B68" s="86"/>
      <c r="C68" s="105"/>
      <c r="D68" s="119" t="s">
        <v>330</v>
      </c>
      <c r="E68" s="107"/>
      <c r="F68" s="209"/>
      <c r="G68" s="109"/>
      <c r="H68" s="91"/>
      <c r="I68" s="71"/>
      <c r="J68" s="30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26"/>
      <c r="Y68" s="226"/>
      <c r="Z68" s="226"/>
      <c r="AA68" s="226"/>
      <c r="AB68" s="226"/>
      <c r="AC68" s="226"/>
      <c r="AD68" s="226"/>
      <c r="AE68" s="226"/>
      <c r="AF68" s="226"/>
      <c r="AG68" s="226"/>
      <c r="AH68" s="226"/>
      <c r="AI68" s="226"/>
      <c r="AJ68" s="226"/>
      <c r="AK68" s="226"/>
      <c r="AL68" s="226"/>
      <c r="AM68" s="226"/>
      <c r="AN68" s="226"/>
    </row>
    <row r="69" spans="1:135" s="8" customFormat="1" ht="67.5" customHeight="1">
      <c r="A69" s="116"/>
      <c r="B69" s="117"/>
      <c r="C69" s="118"/>
      <c r="D69" s="255" t="s">
        <v>106</v>
      </c>
      <c r="E69" s="75"/>
      <c r="F69" s="76"/>
      <c r="G69" s="70"/>
      <c r="H69" s="70"/>
      <c r="I69" s="113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26"/>
      <c r="Z69" s="226"/>
      <c r="AA69" s="226"/>
      <c r="AB69" s="226"/>
      <c r="AC69" s="226"/>
      <c r="AD69" s="226"/>
      <c r="AE69" s="226"/>
      <c r="AF69" s="226"/>
      <c r="AG69" s="226"/>
      <c r="AH69" s="226"/>
      <c r="AI69" s="226"/>
      <c r="AJ69" s="226"/>
      <c r="AK69" s="226"/>
      <c r="AL69" s="226"/>
      <c r="AM69" s="226"/>
      <c r="AN69" s="226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  <c r="DV69" s="72"/>
      <c r="DW69" s="72"/>
      <c r="DX69" s="72"/>
      <c r="DY69" s="72"/>
      <c r="DZ69" s="72"/>
      <c r="EA69" s="72"/>
      <c r="EB69" s="72"/>
      <c r="EC69" s="72"/>
      <c r="ED69" s="72"/>
      <c r="EE69" s="72"/>
    </row>
    <row r="70" spans="1:135" s="8" customFormat="1" ht="27" customHeight="1">
      <c r="A70" s="67">
        <v>18</v>
      </c>
      <c r="B70" s="115" t="s">
        <v>44</v>
      </c>
      <c r="C70" s="69" t="s">
        <v>46</v>
      </c>
      <c r="D70" s="69" t="s">
        <v>143</v>
      </c>
      <c r="E70" s="69" t="s">
        <v>35</v>
      </c>
      <c r="F70" s="101">
        <f>SUM(F72:F72)</f>
        <v>9.7970000000000006</v>
      </c>
      <c r="G70" s="70"/>
      <c r="H70" s="70">
        <f>F70*G70</f>
        <v>0</v>
      </c>
      <c r="I70" s="102" t="s">
        <v>45</v>
      </c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26"/>
      <c r="Z70" s="226"/>
      <c r="AA70" s="226"/>
      <c r="AB70" s="226"/>
      <c r="AC70" s="226"/>
      <c r="AD70" s="226"/>
      <c r="AE70" s="226"/>
      <c r="AF70" s="226"/>
      <c r="AG70" s="226"/>
      <c r="AH70" s="226"/>
      <c r="AI70" s="226"/>
      <c r="AJ70" s="226"/>
      <c r="AK70" s="226"/>
      <c r="AL70" s="226"/>
      <c r="AM70" s="226"/>
      <c r="AN70" s="226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  <c r="DV70" s="72"/>
      <c r="DW70" s="72"/>
      <c r="DX70" s="72"/>
      <c r="DY70" s="72"/>
      <c r="DZ70" s="72"/>
      <c r="EA70" s="72"/>
      <c r="EB70" s="72"/>
      <c r="EC70" s="72"/>
      <c r="ED70" s="72"/>
      <c r="EE70" s="72"/>
    </row>
    <row r="71" spans="1:135" s="8" customFormat="1" ht="13.5" customHeight="1">
      <c r="A71" s="67"/>
      <c r="B71" s="68"/>
      <c r="C71" s="69"/>
      <c r="D71" s="75" t="s">
        <v>47</v>
      </c>
      <c r="E71" s="69"/>
      <c r="F71" s="113"/>
      <c r="G71" s="70"/>
      <c r="H71" s="70"/>
      <c r="I71" s="113"/>
      <c r="J71" s="72"/>
      <c r="K71" s="232"/>
      <c r="L71" s="226"/>
      <c r="M71" s="226"/>
      <c r="N71" s="226"/>
      <c r="O71" s="226"/>
      <c r="P71" s="304"/>
      <c r="Q71" s="226"/>
      <c r="R71" s="226"/>
      <c r="S71" s="226"/>
      <c r="T71" s="226"/>
      <c r="U71" s="226"/>
      <c r="V71" s="226"/>
      <c r="W71" s="226"/>
      <c r="X71" s="226"/>
      <c r="Y71" s="226"/>
      <c r="Z71" s="226"/>
      <c r="AA71" s="226"/>
      <c r="AB71" s="226"/>
      <c r="AC71" s="226"/>
      <c r="AD71" s="226"/>
      <c r="AE71" s="226"/>
      <c r="AF71" s="226"/>
      <c r="AG71" s="226"/>
      <c r="AH71" s="226"/>
      <c r="AI71" s="226"/>
      <c r="AJ71" s="226"/>
      <c r="AK71" s="226"/>
      <c r="AL71" s="226"/>
      <c r="AM71" s="226"/>
      <c r="AN71" s="226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  <c r="DV71" s="72"/>
      <c r="DW71" s="72"/>
      <c r="DX71" s="72"/>
      <c r="DY71" s="72"/>
      <c r="DZ71" s="72"/>
      <c r="EA71" s="72"/>
      <c r="EB71" s="72"/>
      <c r="EC71" s="72"/>
      <c r="ED71" s="72"/>
      <c r="EE71" s="72"/>
    </row>
    <row r="72" spans="1:135" s="8" customFormat="1" ht="13.5" customHeight="1">
      <c r="A72" s="67"/>
      <c r="B72" s="68"/>
      <c r="C72" s="69"/>
      <c r="D72" s="103" t="s">
        <v>144</v>
      </c>
      <c r="E72" s="114"/>
      <c r="F72" s="76">
        <f>(1.55*2.02)*2+(1.75*2.02)*1</f>
        <v>9.7970000000000006</v>
      </c>
      <c r="G72" s="70"/>
      <c r="H72" s="70"/>
      <c r="I72" s="113"/>
      <c r="J72" s="233"/>
      <c r="K72" s="234"/>
      <c r="L72" s="226"/>
      <c r="M72" s="226"/>
      <c r="N72" s="226"/>
      <c r="O72" s="226"/>
      <c r="P72" s="304"/>
      <c r="Q72" s="226"/>
      <c r="R72" s="226"/>
      <c r="S72" s="226"/>
      <c r="T72" s="226"/>
      <c r="U72" s="226"/>
      <c r="V72" s="226"/>
      <c r="W72" s="226"/>
      <c r="X72" s="226"/>
      <c r="Y72" s="226"/>
      <c r="Z72" s="226"/>
      <c r="AA72" s="226"/>
      <c r="AB72" s="226"/>
      <c r="AC72" s="226"/>
      <c r="AD72" s="226"/>
      <c r="AE72" s="226"/>
      <c r="AF72" s="226"/>
      <c r="AG72" s="226"/>
      <c r="AH72" s="226"/>
      <c r="AI72" s="226"/>
      <c r="AJ72" s="226"/>
      <c r="AK72" s="226"/>
      <c r="AL72" s="226"/>
      <c r="AM72" s="226"/>
      <c r="AN72" s="226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</row>
    <row r="73" spans="1:135" s="8" customFormat="1" ht="13.5" customHeight="1">
      <c r="A73" s="67"/>
      <c r="B73" s="68"/>
      <c r="C73" s="69"/>
      <c r="D73" s="103" t="s">
        <v>361</v>
      </c>
      <c r="E73" s="114"/>
      <c r="F73" s="76"/>
      <c r="G73" s="70"/>
      <c r="H73" s="70"/>
      <c r="I73" s="113"/>
      <c r="J73" s="233"/>
      <c r="K73" s="234"/>
      <c r="L73" s="226"/>
      <c r="M73" s="226"/>
      <c r="N73" s="226"/>
      <c r="O73" s="226"/>
      <c r="P73" s="304"/>
      <c r="Q73" s="226"/>
      <c r="R73" s="226"/>
      <c r="S73" s="226"/>
      <c r="T73" s="226"/>
      <c r="U73" s="226"/>
      <c r="V73" s="226"/>
      <c r="W73" s="226"/>
      <c r="X73" s="226"/>
      <c r="Y73" s="226"/>
      <c r="Z73" s="226"/>
      <c r="AA73" s="226"/>
      <c r="AB73" s="226"/>
      <c r="AC73" s="226"/>
      <c r="AD73" s="226"/>
      <c r="AE73" s="226"/>
      <c r="AF73" s="226"/>
      <c r="AG73" s="226"/>
      <c r="AH73" s="226"/>
      <c r="AI73" s="226"/>
      <c r="AJ73" s="226"/>
      <c r="AK73" s="226"/>
      <c r="AL73" s="226"/>
      <c r="AM73" s="226"/>
      <c r="AN73" s="226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</row>
    <row r="74" spans="1:135" s="8" customFormat="1" ht="54" customHeight="1">
      <c r="A74" s="67"/>
      <c r="B74" s="68"/>
      <c r="C74" s="69"/>
      <c r="D74" s="75" t="s">
        <v>48</v>
      </c>
      <c r="E74" s="69"/>
      <c r="F74" s="76"/>
      <c r="G74" s="70"/>
      <c r="H74" s="70"/>
      <c r="I74" s="307"/>
      <c r="J74" s="230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226"/>
      <c r="AC74" s="226"/>
      <c r="AD74" s="226"/>
      <c r="AE74" s="226"/>
      <c r="AF74" s="226"/>
      <c r="AG74" s="226"/>
      <c r="AH74" s="226"/>
      <c r="AI74" s="226"/>
      <c r="AJ74" s="226"/>
      <c r="AK74" s="226"/>
      <c r="AL74" s="226"/>
      <c r="AM74" s="226"/>
      <c r="AN74" s="226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</row>
    <row r="75" spans="1:135" s="8" customFormat="1" ht="27" customHeight="1">
      <c r="A75" s="67"/>
      <c r="B75" s="68"/>
      <c r="C75" s="69"/>
      <c r="D75" s="75" t="s">
        <v>49</v>
      </c>
      <c r="E75" s="69"/>
      <c r="F75" s="76"/>
      <c r="G75" s="70"/>
      <c r="H75" s="70"/>
      <c r="I75" s="113"/>
      <c r="J75" s="230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26"/>
      <c r="Z75" s="226"/>
      <c r="AA75" s="226"/>
      <c r="AB75" s="226"/>
      <c r="AC75" s="226"/>
      <c r="AD75" s="226"/>
      <c r="AE75" s="226"/>
      <c r="AF75" s="226"/>
      <c r="AG75" s="226"/>
      <c r="AH75" s="226"/>
      <c r="AI75" s="226"/>
      <c r="AJ75" s="226"/>
      <c r="AK75" s="226"/>
      <c r="AL75" s="226"/>
      <c r="AM75" s="226"/>
      <c r="AN75" s="226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</row>
    <row r="76" spans="1:135" s="8" customFormat="1" ht="67.5" customHeight="1">
      <c r="A76" s="116"/>
      <c r="B76" s="117"/>
      <c r="C76" s="118"/>
      <c r="D76" s="255" t="s">
        <v>106</v>
      </c>
      <c r="E76" s="75"/>
      <c r="F76" s="76"/>
      <c r="G76" s="70"/>
      <c r="H76" s="70"/>
      <c r="I76" s="113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26"/>
      <c r="Z76" s="226"/>
      <c r="AA76" s="226"/>
      <c r="AB76" s="226"/>
      <c r="AC76" s="226"/>
      <c r="AD76" s="226"/>
      <c r="AE76" s="226"/>
      <c r="AF76" s="226"/>
      <c r="AG76" s="226"/>
      <c r="AH76" s="226"/>
      <c r="AI76" s="226"/>
      <c r="AJ76" s="226"/>
      <c r="AK76" s="226"/>
      <c r="AL76" s="226"/>
      <c r="AM76" s="226"/>
      <c r="AN76" s="226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  <c r="DV76" s="72"/>
      <c r="DW76" s="72"/>
      <c r="DX76" s="72"/>
      <c r="DY76" s="72"/>
      <c r="DZ76" s="72"/>
      <c r="EA76" s="72"/>
      <c r="EB76" s="72"/>
      <c r="EC76" s="72"/>
      <c r="ED76" s="72"/>
      <c r="EE76" s="72"/>
    </row>
    <row r="77" spans="1:135" s="8" customFormat="1" ht="13.5" customHeight="1">
      <c r="A77" s="67">
        <v>19</v>
      </c>
      <c r="B77" s="115" t="s">
        <v>44</v>
      </c>
      <c r="C77" s="69" t="s">
        <v>50</v>
      </c>
      <c r="D77" s="69" t="s">
        <v>145</v>
      </c>
      <c r="E77" s="69" t="s">
        <v>51</v>
      </c>
      <c r="F77" s="101">
        <f>SUM(F79:F79)</f>
        <v>2</v>
      </c>
      <c r="G77" s="70"/>
      <c r="H77" s="70">
        <f>F77*G77</f>
        <v>0</v>
      </c>
      <c r="I77" s="102" t="s">
        <v>45</v>
      </c>
      <c r="J77" s="230"/>
      <c r="K77" s="226"/>
      <c r="L77" s="226"/>
      <c r="M77" s="226"/>
      <c r="N77" s="226"/>
      <c r="O77" s="226"/>
      <c r="P77" s="304"/>
      <c r="Q77" s="226"/>
      <c r="R77" s="226"/>
      <c r="S77" s="226"/>
      <c r="T77" s="226"/>
      <c r="U77" s="226"/>
      <c r="V77" s="226"/>
      <c r="W77" s="226"/>
      <c r="X77" s="226"/>
      <c r="Y77" s="226"/>
      <c r="Z77" s="226"/>
      <c r="AA77" s="226"/>
      <c r="AB77" s="226"/>
      <c r="AC77" s="226"/>
      <c r="AD77" s="226"/>
      <c r="AE77" s="226"/>
      <c r="AF77" s="226"/>
      <c r="AG77" s="226"/>
      <c r="AH77" s="226"/>
      <c r="AI77" s="226"/>
      <c r="AJ77" s="226"/>
      <c r="AK77" s="226"/>
      <c r="AL77" s="226"/>
      <c r="AM77" s="226"/>
      <c r="AN77" s="226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  <c r="DV77" s="72"/>
      <c r="DW77" s="72"/>
      <c r="DX77" s="72"/>
      <c r="DY77" s="72"/>
      <c r="DZ77" s="72"/>
      <c r="EA77" s="72"/>
      <c r="EB77" s="72"/>
      <c r="EC77" s="72"/>
      <c r="ED77" s="72"/>
      <c r="EE77" s="72"/>
    </row>
    <row r="78" spans="1:135" s="8" customFormat="1" ht="13.5" customHeight="1">
      <c r="A78" s="67"/>
      <c r="B78" s="68"/>
      <c r="C78" s="69"/>
      <c r="D78" s="75" t="s">
        <v>146</v>
      </c>
      <c r="E78" s="69"/>
      <c r="F78" s="113"/>
      <c r="G78" s="70"/>
      <c r="H78" s="70"/>
      <c r="I78" s="137"/>
      <c r="J78" s="233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  <c r="DV78" s="72"/>
      <c r="DW78" s="72"/>
      <c r="DX78" s="72"/>
      <c r="DY78" s="72"/>
      <c r="DZ78" s="72"/>
      <c r="EA78" s="72"/>
      <c r="EB78" s="72"/>
      <c r="EC78" s="72"/>
      <c r="ED78" s="72"/>
      <c r="EE78" s="72"/>
    </row>
    <row r="79" spans="1:135" s="8" customFormat="1" ht="13.5" customHeight="1">
      <c r="A79" s="67"/>
      <c r="B79" s="68"/>
      <c r="C79" s="69"/>
      <c r="D79" s="103" t="s">
        <v>147</v>
      </c>
      <c r="E79" s="114"/>
      <c r="F79" s="76">
        <v>2</v>
      </c>
      <c r="G79" s="70"/>
      <c r="H79" s="70"/>
      <c r="I79" s="113"/>
      <c r="J79" s="328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26"/>
      <c r="Z79" s="226"/>
      <c r="AA79" s="226"/>
      <c r="AB79" s="226"/>
      <c r="AC79" s="226"/>
      <c r="AD79" s="226"/>
      <c r="AE79" s="226"/>
      <c r="AF79" s="226"/>
      <c r="AG79" s="226"/>
      <c r="AH79" s="226"/>
      <c r="AI79" s="226"/>
      <c r="AJ79" s="226"/>
      <c r="AK79" s="226"/>
      <c r="AL79" s="226"/>
      <c r="AM79" s="226"/>
      <c r="AN79" s="226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  <c r="DV79" s="72"/>
      <c r="DW79" s="72"/>
      <c r="DX79" s="72"/>
      <c r="DY79" s="72"/>
      <c r="DZ79" s="72"/>
      <c r="EA79" s="72"/>
      <c r="EB79" s="72"/>
      <c r="EC79" s="72"/>
      <c r="ED79" s="72"/>
      <c r="EE79" s="72"/>
    </row>
    <row r="80" spans="1:135" s="8" customFormat="1" ht="13.5" customHeight="1">
      <c r="A80" s="67"/>
      <c r="B80" s="68"/>
      <c r="C80" s="69"/>
      <c r="D80" s="103" t="s">
        <v>361</v>
      </c>
      <c r="E80" s="114"/>
      <c r="F80" s="76"/>
      <c r="G80" s="70"/>
      <c r="H80" s="70"/>
      <c r="I80" s="113"/>
      <c r="J80" s="233"/>
      <c r="K80" s="234"/>
      <c r="L80" s="226"/>
      <c r="M80" s="226"/>
      <c r="N80" s="226"/>
      <c r="O80" s="226"/>
      <c r="P80" s="304"/>
      <c r="Q80" s="226"/>
      <c r="R80" s="226"/>
      <c r="S80" s="226"/>
      <c r="T80" s="226"/>
      <c r="U80" s="226"/>
      <c r="V80" s="226"/>
      <c r="W80" s="226"/>
      <c r="X80" s="226"/>
      <c r="Y80" s="226"/>
      <c r="Z80" s="226"/>
      <c r="AA80" s="226"/>
      <c r="AB80" s="226"/>
      <c r="AC80" s="226"/>
      <c r="AD80" s="226"/>
      <c r="AE80" s="226"/>
      <c r="AF80" s="226"/>
      <c r="AG80" s="226"/>
      <c r="AH80" s="226"/>
      <c r="AI80" s="226"/>
      <c r="AJ80" s="226"/>
      <c r="AK80" s="226"/>
      <c r="AL80" s="226"/>
      <c r="AM80" s="226"/>
      <c r="AN80" s="226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  <c r="DV80" s="72"/>
      <c r="DW80" s="72"/>
      <c r="DX80" s="72"/>
      <c r="DY80" s="72"/>
      <c r="DZ80" s="72"/>
      <c r="EA80" s="72"/>
      <c r="EB80" s="72"/>
      <c r="EC80" s="72"/>
      <c r="ED80" s="72"/>
      <c r="EE80" s="72"/>
    </row>
    <row r="81" spans="1:135" s="8" customFormat="1" ht="40.5" customHeight="1">
      <c r="A81" s="67"/>
      <c r="B81" s="68"/>
      <c r="C81" s="69"/>
      <c r="D81" s="75" t="s">
        <v>148</v>
      </c>
      <c r="E81" s="69"/>
      <c r="F81" s="76"/>
      <c r="G81" s="70"/>
      <c r="H81" s="70"/>
      <c r="I81" s="307"/>
      <c r="J81" s="230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26"/>
      <c r="Y81" s="226"/>
      <c r="Z81" s="226"/>
      <c r="AA81" s="226"/>
      <c r="AB81" s="226"/>
      <c r="AC81" s="226"/>
      <c r="AD81" s="226"/>
      <c r="AE81" s="226"/>
      <c r="AF81" s="226"/>
      <c r="AG81" s="226"/>
      <c r="AH81" s="226"/>
      <c r="AI81" s="226"/>
      <c r="AJ81" s="226"/>
      <c r="AK81" s="226"/>
      <c r="AL81" s="226"/>
      <c r="AM81" s="226"/>
      <c r="AN81" s="226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  <c r="DV81" s="72"/>
      <c r="DW81" s="72"/>
      <c r="DX81" s="72"/>
      <c r="DY81" s="72"/>
      <c r="DZ81" s="72"/>
      <c r="EA81" s="72"/>
      <c r="EB81" s="72"/>
      <c r="EC81" s="72"/>
      <c r="ED81" s="72"/>
      <c r="EE81" s="72"/>
    </row>
    <row r="82" spans="1:135" s="8" customFormat="1" ht="67.5" customHeight="1">
      <c r="A82" s="116"/>
      <c r="B82" s="117"/>
      <c r="C82" s="118"/>
      <c r="D82" s="255" t="s">
        <v>106</v>
      </c>
      <c r="E82" s="75"/>
      <c r="F82" s="76"/>
      <c r="G82" s="70"/>
      <c r="H82" s="70"/>
      <c r="I82" s="113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26"/>
      <c r="Y82" s="226"/>
      <c r="Z82" s="226"/>
      <c r="AA82" s="226"/>
      <c r="AB82" s="226"/>
      <c r="AC82" s="226"/>
      <c r="AD82" s="226"/>
      <c r="AE82" s="226"/>
      <c r="AF82" s="226"/>
      <c r="AG82" s="226"/>
      <c r="AH82" s="226"/>
      <c r="AI82" s="226"/>
      <c r="AJ82" s="226"/>
      <c r="AK82" s="226"/>
      <c r="AL82" s="226"/>
      <c r="AM82" s="226"/>
      <c r="AN82" s="226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  <c r="DV82" s="72"/>
      <c r="DW82" s="72"/>
      <c r="DX82" s="72"/>
      <c r="DY82" s="72"/>
      <c r="DZ82" s="72"/>
      <c r="EA82" s="72"/>
      <c r="EB82" s="72"/>
      <c r="EC82" s="72"/>
      <c r="ED82" s="72"/>
      <c r="EE82" s="72"/>
    </row>
    <row r="83" spans="1:135" s="8" customFormat="1" ht="13.5" customHeight="1">
      <c r="A83" s="67">
        <v>20</v>
      </c>
      <c r="B83" s="115" t="s">
        <v>44</v>
      </c>
      <c r="C83" s="69" t="s">
        <v>149</v>
      </c>
      <c r="D83" s="69" t="s">
        <v>145</v>
      </c>
      <c r="E83" s="69" t="s">
        <v>51</v>
      </c>
      <c r="F83" s="101">
        <f>SUM(F85:F85)</f>
        <v>1</v>
      </c>
      <c r="G83" s="70"/>
      <c r="H83" s="70">
        <f>F83*G83</f>
        <v>0</v>
      </c>
      <c r="I83" s="102" t="s">
        <v>45</v>
      </c>
      <c r="J83" s="230"/>
      <c r="K83" s="226"/>
      <c r="L83" s="226"/>
      <c r="M83" s="226"/>
      <c r="N83" s="226"/>
      <c r="O83" s="266"/>
      <c r="P83" s="266"/>
      <c r="Q83" s="266"/>
      <c r="R83" s="266"/>
      <c r="S83" s="266"/>
      <c r="T83" s="266"/>
      <c r="U83" s="266"/>
      <c r="V83" s="266"/>
      <c r="W83" s="266"/>
      <c r="X83" s="266"/>
      <c r="Y83" s="266"/>
      <c r="Z83" s="266"/>
      <c r="AA83" s="266"/>
      <c r="AB83" s="266"/>
      <c r="AC83" s="266"/>
      <c r="AD83" s="266"/>
      <c r="AE83" s="266"/>
      <c r="AF83" s="266"/>
      <c r="AG83" s="266"/>
      <c r="AH83" s="266"/>
      <c r="AI83" s="266"/>
      <c r="AJ83" s="266"/>
      <c r="AK83" s="266"/>
      <c r="AL83" s="266"/>
      <c r="AM83" s="266"/>
      <c r="AN83" s="266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  <c r="DV83" s="72"/>
      <c r="DW83" s="72"/>
      <c r="DX83" s="72"/>
      <c r="DY83" s="72"/>
      <c r="DZ83" s="72"/>
      <c r="EA83" s="72"/>
      <c r="EB83" s="72"/>
      <c r="EC83" s="72"/>
      <c r="ED83" s="72"/>
      <c r="EE83" s="72"/>
    </row>
    <row r="84" spans="1:135" s="8" customFormat="1" ht="13.5" customHeight="1">
      <c r="A84" s="67"/>
      <c r="B84" s="68"/>
      <c r="C84" s="69"/>
      <c r="D84" s="75" t="s">
        <v>150</v>
      </c>
      <c r="E84" s="69"/>
      <c r="F84" s="113"/>
      <c r="G84" s="70"/>
      <c r="H84" s="70"/>
      <c r="I84" s="137"/>
      <c r="J84" s="233"/>
      <c r="K84" s="266"/>
      <c r="L84" s="266"/>
      <c r="M84" s="266"/>
      <c r="N84" s="266"/>
      <c r="O84" s="266"/>
      <c r="P84" s="266"/>
      <c r="Q84" s="266"/>
      <c r="R84" s="266"/>
      <c r="S84" s="266"/>
      <c r="T84" s="266"/>
      <c r="U84" s="266"/>
      <c r="V84" s="266"/>
      <c r="W84" s="266"/>
      <c r="X84" s="266"/>
      <c r="Y84" s="266"/>
      <c r="Z84" s="266"/>
      <c r="AA84" s="266"/>
      <c r="AB84" s="266"/>
      <c r="AC84" s="266"/>
      <c r="AD84" s="266"/>
      <c r="AE84" s="266"/>
      <c r="AF84" s="266"/>
      <c r="AG84" s="266"/>
      <c r="AH84" s="266"/>
      <c r="AI84" s="266"/>
      <c r="AJ84" s="266"/>
      <c r="AK84" s="266"/>
      <c r="AL84" s="266"/>
      <c r="AM84" s="266"/>
      <c r="AN84" s="266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  <c r="DV84" s="72"/>
      <c r="DW84" s="72"/>
      <c r="DX84" s="72"/>
      <c r="DY84" s="72"/>
      <c r="DZ84" s="72"/>
      <c r="EA84" s="72"/>
      <c r="EB84" s="72"/>
      <c r="EC84" s="72"/>
      <c r="ED84" s="72"/>
      <c r="EE84" s="72"/>
    </row>
    <row r="85" spans="1:135" s="8" customFormat="1" ht="13.5" customHeight="1">
      <c r="A85" s="67"/>
      <c r="B85" s="68"/>
      <c r="C85" s="69"/>
      <c r="D85" s="103" t="s">
        <v>151</v>
      </c>
      <c r="E85" s="114"/>
      <c r="F85" s="76">
        <v>1</v>
      </c>
      <c r="G85" s="70"/>
      <c r="H85" s="70"/>
      <c r="I85" s="113"/>
      <c r="J85" s="328"/>
      <c r="K85" s="210"/>
      <c r="L85" s="210"/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  <c r="DV85" s="72"/>
      <c r="DW85" s="72"/>
      <c r="DX85" s="72"/>
      <c r="DY85" s="72"/>
      <c r="DZ85" s="72"/>
      <c r="EA85" s="72"/>
      <c r="EB85" s="72"/>
      <c r="EC85" s="72"/>
      <c r="ED85" s="72"/>
      <c r="EE85" s="72"/>
    </row>
    <row r="86" spans="1:135" s="8" customFormat="1" ht="13.5" customHeight="1">
      <c r="A86" s="67"/>
      <c r="B86" s="68"/>
      <c r="C86" s="69"/>
      <c r="D86" s="103" t="s">
        <v>361</v>
      </c>
      <c r="E86" s="114"/>
      <c r="F86" s="76"/>
      <c r="G86" s="70"/>
      <c r="H86" s="70"/>
      <c r="I86" s="113"/>
      <c r="J86" s="233"/>
      <c r="K86" s="234"/>
      <c r="L86" s="226"/>
      <c r="M86" s="226"/>
      <c r="N86" s="226"/>
      <c r="O86" s="226"/>
      <c r="P86" s="304"/>
      <c r="Q86" s="226"/>
      <c r="R86" s="226"/>
      <c r="S86" s="226"/>
      <c r="T86" s="226"/>
      <c r="U86" s="226"/>
      <c r="V86" s="226"/>
      <c r="W86" s="226"/>
      <c r="X86" s="226"/>
      <c r="Y86" s="226"/>
      <c r="Z86" s="226"/>
      <c r="AA86" s="226"/>
      <c r="AB86" s="226"/>
      <c r="AC86" s="226"/>
      <c r="AD86" s="226"/>
      <c r="AE86" s="226"/>
      <c r="AF86" s="226"/>
      <c r="AG86" s="226"/>
      <c r="AH86" s="226"/>
      <c r="AI86" s="226"/>
      <c r="AJ86" s="226"/>
      <c r="AK86" s="226"/>
      <c r="AL86" s="226"/>
      <c r="AM86" s="226"/>
      <c r="AN86" s="226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  <c r="DV86" s="72"/>
      <c r="DW86" s="72"/>
      <c r="DX86" s="72"/>
      <c r="DY86" s="72"/>
      <c r="DZ86" s="72"/>
      <c r="EA86" s="72"/>
      <c r="EB86" s="72"/>
      <c r="EC86" s="72"/>
      <c r="ED86" s="72"/>
      <c r="EE86" s="72"/>
    </row>
    <row r="87" spans="1:135" s="8" customFormat="1" ht="40.5" customHeight="1">
      <c r="A87" s="67"/>
      <c r="B87" s="68"/>
      <c r="C87" s="69"/>
      <c r="D87" s="75" t="s">
        <v>148</v>
      </c>
      <c r="E87" s="69"/>
      <c r="F87" s="76"/>
      <c r="G87" s="70"/>
      <c r="H87" s="70"/>
      <c r="I87" s="307"/>
      <c r="J87" s="210"/>
      <c r="K87" s="210"/>
      <c r="L87" s="210"/>
      <c r="M87" s="210"/>
      <c r="N87" s="210"/>
      <c r="O87" s="210"/>
      <c r="P87" s="210"/>
      <c r="Q87" s="210"/>
      <c r="R87" s="210"/>
      <c r="S87" s="210"/>
      <c r="T87" s="210"/>
      <c r="U87" s="210"/>
      <c r="V87" s="210"/>
      <c r="W87" s="210"/>
      <c r="X87" s="210"/>
      <c r="Y87" s="210"/>
      <c r="Z87" s="210"/>
      <c r="AA87" s="210"/>
      <c r="AB87" s="210"/>
      <c r="AC87" s="210"/>
      <c r="AD87" s="210"/>
      <c r="AE87" s="210"/>
      <c r="AF87" s="210"/>
      <c r="AG87" s="210"/>
      <c r="AH87" s="210"/>
      <c r="AI87" s="210"/>
      <c r="AJ87" s="210"/>
      <c r="AK87" s="210"/>
      <c r="AL87" s="210"/>
      <c r="AM87" s="210"/>
      <c r="AN87" s="210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  <c r="DV87" s="72"/>
      <c r="DW87" s="72"/>
      <c r="DX87" s="72"/>
      <c r="DY87" s="72"/>
      <c r="DZ87" s="72"/>
      <c r="EA87" s="72"/>
      <c r="EB87" s="72"/>
      <c r="EC87" s="72"/>
      <c r="ED87" s="72"/>
      <c r="EE87" s="72"/>
    </row>
    <row r="88" spans="1:135" s="8" customFormat="1" ht="67.5" customHeight="1">
      <c r="A88" s="116"/>
      <c r="B88" s="117"/>
      <c r="C88" s="118"/>
      <c r="D88" s="255" t="s">
        <v>106</v>
      </c>
      <c r="E88" s="75"/>
      <c r="F88" s="76"/>
      <c r="G88" s="70"/>
      <c r="H88" s="70"/>
      <c r="I88" s="113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26"/>
      <c r="U88" s="226"/>
      <c r="V88" s="226"/>
      <c r="W88" s="226"/>
      <c r="X88" s="226"/>
      <c r="Y88" s="226"/>
      <c r="Z88" s="226"/>
      <c r="AA88" s="226"/>
      <c r="AB88" s="226"/>
      <c r="AC88" s="226"/>
      <c r="AD88" s="226"/>
      <c r="AE88" s="226"/>
      <c r="AF88" s="226"/>
      <c r="AG88" s="226"/>
      <c r="AH88" s="226"/>
      <c r="AI88" s="226"/>
      <c r="AJ88" s="226"/>
      <c r="AK88" s="226"/>
      <c r="AL88" s="226"/>
      <c r="AM88" s="226"/>
      <c r="AN88" s="226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  <c r="DV88" s="72"/>
      <c r="DW88" s="72"/>
      <c r="DX88" s="72"/>
      <c r="DY88" s="72"/>
      <c r="DZ88" s="72"/>
      <c r="EA88" s="72"/>
      <c r="EB88" s="72"/>
      <c r="EC88" s="72"/>
      <c r="ED88" s="72"/>
      <c r="EE88" s="72"/>
    </row>
    <row r="89" spans="1:135" s="266" customFormat="1" ht="13.5" customHeight="1">
      <c r="A89" s="67">
        <v>21</v>
      </c>
      <c r="B89" s="68" t="s">
        <v>44</v>
      </c>
      <c r="C89" s="69">
        <v>971033561</v>
      </c>
      <c r="D89" s="69" t="s">
        <v>152</v>
      </c>
      <c r="E89" s="69" t="s">
        <v>93</v>
      </c>
      <c r="F89" s="101">
        <f>SUM(F90:F90)</f>
        <v>0.71279999999999999</v>
      </c>
      <c r="G89" s="70"/>
      <c r="H89" s="70">
        <f>F89*G89</f>
        <v>0</v>
      </c>
      <c r="I89" s="102" t="s">
        <v>36</v>
      </c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26"/>
      <c r="Y89" s="226"/>
      <c r="Z89" s="226"/>
      <c r="AA89" s="226"/>
      <c r="AB89" s="226"/>
      <c r="AC89" s="226"/>
      <c r="AD89" s="226"/>
      <c r="AE89" s="226"/>
      <c r="AF89" s="226"/>
      <c r="AG89" s="226"/>
      <c r="AH89" s="226"/>
      <c r="AI89" s="226"/>
      <c r="AJ89" s="226"/>
      <c r="AK89" s="226"/>
      <c r="AL89" s="226"/>
      <c r="AM89" s="226"/>
      <c r="AN89" s="226"/>
    </row>
    <row r="90" spans="1:135" s="266" customFormat="1" ht="27" customHeight="1">
      <c r="A90" s="67"/>
      <c r="B90" s="68"/>
      <c r="C90" s="69"/>
      <c r="D90" s="119" t="s">
        <v>153</v>
      </c>
      <c r="E90" s="69"/>
      <c r="F90" s="76">
        <f>(0.88*0.45*0.6)*3</f>
        <v>0.71279999999999999</v>
      </c>
      <c r="G90" s="70"/>
      <c r="H90" s="70"/>
      <c r="I90" s="307"/>
      <c r="J90" s="236"/>
      <c r="K90" s="226"/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26"/>
      <c r="Z90" s="226"/>
      <c r="AA90" s="226"/>
      <c r="AB90" s="226"/>
      <c r="AC90" s="226"/>
      <c r="AD90" s="226"/>
      <c r="AE90" s="226"/>
      <c r="AF90" s="226"/>
      <c r="AG90" s="226"/>
      <c r="AH90" s="226"/>
      <c r="AI90" s="226"/>
      <c r="AJ90" s="226"/>
      <c r="AK90" s="226"/>
      <c r="AL90" s="226"/>
      <c r="AM90" s="226"/>
      <c r="AN90" s="226"/>
    </row>
    <row r="91" spans="1:135" s="210" customFormat="1" ht="13.5" customHeight="1">
      <c r="A91" s="67">
        <v>22</v>
      </c>
      <c r="B91" s="68" t="s">
        <v>44</v>
      </c>
      <c r="C91" s="69">
        <v>973031151</v>
      </c>
      <c r="D91" s="69" t="s">
        <v>95</v>
      </c>
      <c r="E91" s="69" t="s">
        <v>93</v>
      </c>
      <c r="F91" s="101">
        <f>SUM(F92:F92)</f>
        <v>0.19012500000000002</v>
      </c>
      <c r="G91" s="70"/>
      <c r="H91" s="70">
        <f>F91*G91</f>
        <v>0</v>
      </c>
      <c r="I91" s="102" t="s">
        <v>36</v>
      </c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26"/>
      <c r="Z91" s="226"/>
      <c r="AA91" s="226"/>
      <c r="AB91" s="226"/>
      <c r="AC91" s="226"/>
      <c r="AD91" s="226"/>
      <c r="AE91" s="226"/>
      <c r="AF91" s="226"/>
      <c r="AG91" s="226"/>
      <c r="AH91" s="226"/>
      <c r="AI91" s="226"/>
      <c r="AJ91" s="226"/>
      <c r="AK91" s="226"/>
      <c r="AL91" s="226"/>
      <c r="AM91" s="226"/>
      <c r="AN91" s="226"/>
    </row>
    <row r="92" spans="1:135" s="210" customFormat="1" ht="13.5" customHeight="1">
      <c r="A92" s="67"/>
      <c r="B92" s="68"/>
      <c r="C92" s="69"/>
      <c r="D92" s="75" t="s">
        <v>154</v>
      </c>
      <c r="E92" s="69"/>
      <c r="F92" s="76">
        <f>(0.65*0.65*0.45)</f>
        <v>0.19012500000000002</v>
      </c>
      <c r="G92" s="70"/>
      <c r="H92" s="70"/>
      <c r="I92" s="307"/>
      <c r="J92" s="267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W92" s="266"/>
      <c r="X92" s="266"/>
      <c r="Y92" s="266"/>
      <c r="Z92" s="266"/>
      <c r="AA92" s="266"/>
      <c r="AB92" s="266"/>
      <c r="AC92" s="266"/>
      <c r="AD92" s="266"/>
      <c r="AE92" s="266"/>
      <c r="AF92" s="266"/>
      <c r="AG92" s="266"/>
      <c r="AH92" s="266"/>
      <c r="AI92" s="266"/>
      <c r="AJ92" s="266"/>
      <c r="AK92" s="266"/>
      <c r="AL92" s="266"/>
      <c r="AM92" s="266"/>
      <c r="AN92" s="266"/>
    </row>
    <row r="93" spans="1:135" s="8" customFormat="1" ht="13.5" customHeight="1">
      <c r="A93" s="67">
        <v>23</v>
      </c>
      <c r="B93" s="68" t="s">
        <v>44</v>
      </c>
      <c r="C93" s="69">
        <v>973031324</v>
      </c>
      <c r="D93" s="69" t="s">
        <v>155</v>
      </c>
      <c r="E93" s="69" t="s">
        <v>51</v>
      </c>
      <c r="F93" s="101">
        <f>SUM(F94:F96)</f>
        <v>6</v>
      </c>
      <c r="G93" s="70"/>
      <c r="H93" s="70">
        <f>F93*G93</f>
        <v>0</v>
      </c>
      <c r="I93" s="208" t="s">
        <v>36</v>
      </c>
      <c r="J93" s="266"/>
      <c r="K93" s="266"/>
      <c r="L93" s="266"/>
      <c r="M93" s="266"/>
      <c r="N93" s="266"/>
      <c r="O93" s="266"/>
      <c r="P93" s="266"/>
      <c r="Q93" s="266"/>
      <c r="R93" s="266"/>
      <c r="S93" s="266"/>
      <c r="T93" s="266"/>
      <c r="U93" s="266"/>
      <c r="V93" s="266"/>
      <c r="W93" s="266"/>
      <c r="X93" s="266"/>
      <c r="Y93" s="266"/>
      <c r="Z93" s="266"/>
      <c r="AA93" s="266"/>
      <c r="AB93" s="266"/>
      <c r="AC93" s="266"/>
      <c r="AD93" s="266"/>
      <c r="AE93" s="266"/>
      <c r="AF93" s="266"/>
      <c r="AG93" s="266"/>
      <c r="AH93" s="266"/>
      <c r="AI93" s="266"/>
      <c r="AJ93" s="266"/>
      <c r="AK93" s="266"/>
      <c r="AL93" s="266"/>
      <c r="AM93" s="266"/>
      <c r="AN93" s="266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  <c r="DV93" s="72"/>
      <c r="DW93" s="72"/>
      <c r="DX93" s="72"/>
      <c r="DY93" s="72"/>
      <c r="DZ93" s="72"/>
      <c r="EA93" s="72"/>
      <c r="EB93" s="72"/>
      <c r="EC93" s="72"/>
      <c r="ED93" s="72"/>
      <c r="EE93" s="72"/>
    </row>
    <row r="94" spans="1:135" s="8" customFormat="1" ht="27" customHeight="1">
      <c r="A94" s="73"/>
      <c r="B94" s="211"/>
      <c r="C94" s="74"/>
      <c r="D94" s="75" t="s">
        <v>156</v>
      </c>
      <c r="E94" s="74"/>
      <c r="F94" s="76">
        <f>2*1</f>
        <v>2</v>
      </c>
      <c r="G94" s="77"/>
      <c r="H94" s="77"/>
      <c r="I94" s="307"/>
      <c r="J94" s="236"/>
      <c r="K94" s="226"/>
      <c r="L94" s="226"/>
      <c r="M94" s="226"/>
      <c r="N94" s="226"/>
      <c r="O94" s="226"/>
      <c r="P94" s="226"/>
      <c r="Q94" s="226"/>
      <c r="R94" s="226"/>
      <c r="S94" s="226"/>
      <c r="T94" s="226"/>
      <c r="U94" s="226"/>
      <c r="V94" s="226"/>
      <c r="W94" s="226"/>
      <c r="X94" s="226"/>
      <c r="Y94" s="226"/>
      <c r="Z94" s="226"/>
      <c r="AA94" s="226"/>
      <c r="AB94" s="226"/>
      <c r="AC94" s="226"/>
      <c r="AD94" s="226"/>
      <c r="AE94" s="226"/>
      <c r="AF94" s="226"/>
      <c r="AG94" s="226"/>
      <c r="AH94" s="226"/>
      <c r="AI94" s="226"/>
      <c r="AJ94" s="226"/>
      <c r="AK94" s="226"/>
      <c r="AL94" s="226"/>
      <c r="AM94" s="226"/>
      <c r="AN94" s="226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  <c r="DV94" s="72"/>
      <c r="DW94" s="72"/>
      <c r="DX94" s="72"/>
      <c r="DY94" s="72"/>
      <c r="DZ94" s="72"/>
      <c r="EA94" s="72"/>
      <c r="EB94" s="72"/>
      <c r="EC94" s="72"/>
      <c r="ED94" s="72"/>
      <c r="EE94" s="72"/>
    </row>
    <row r="95" spans="1:135" s="8" customFormat="1" ht="27" customHeight="1">
      <c r="A95" s="73"/>
      <c r="B95" s="211"/>
      <c r="C95" s="74"/>
      <c r="D95" s="75" t="s">
        <v>157</v>
      </c>
      <c r="E95" s="74"/>
      <c r="F95" s="76">
        <f>2*1</f>
        <v>2</v>
      </c>
      <c r="G95" s="77"/>
      <c r="H95" s="77"/>
      <c r="I95" s="113"/>
      <c r="J95" s="230"/>
      <c r="K95" s="230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6"/>
      <c r="AH95" s="226"/>
      <c r="AI95" s="226"/>
      <c r="AJ95" s="226"/>
      <c r="AK95" s="226"/>
      <c r="AL95" s="226"/>
      <c r="AM95" s="226"/>
      <c r="AN95" s="226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  <c r="DR95" s="72"/>
      <c r="DS95" s="72"/>
      <c r="DT95" s="72"/>
      <c r="DU95" s="72"/>
      <c r="DV95" s="72"/>
      <c r="DW95" s="72"/>
      <c r="DX95" s="72"/>
      <c r="DY95" s="72"/>
      <c r="DZ95" s="72"/>
      <c r="EA95" s="72"/>
      <c r="EB95" s="72"/>
      <c r="EC95" s="72"/>
      <c r="ED95" s="72"/>
      <c r="EE95" s="72"/>
    </row>
    <row r="96" spans="1:135" s="8" customFormat="1" ht="27" customHeight="1">
      <c r="A96" s="73"/>
      <c r="B96" s="211"/>
      <c r="C96" s="74"/>
      <c r="D96" s="75" t="s">
        <v>158</v>
      </c>
      <c r="E96" s="74"/>
      <c r="F96" s="76">
        <f>2*1</f>
        <v>2</v>
      </c>
      <c r="G96" s="77"/>
      <c r="H96" s="77"/>
      <c r="I96" s="113"/>
      <c r="J96" s="230"/>
      <c r="K96" s="230"/>
      <c r="L96" s="226"/>
      <c r="M96" s="226"/>
      <c r="N96" s="226"/>
      <c r="O96" s="226"/>
      <c r="P96" s="226"/>
      <c r="Q96" s="226"/>
      <c r="R96" s="226"/>
      <c r="S96" s="226"/>
      <c r="T96" s="226"/>
      <c r="U96" s="226"/>
      <c r="V96" s="226"/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226"/>
      <c r="AH96" s="226"/>
      <c r="AI96" s="226"/>
      <c r="AJ96" s="226"/>
      <c r="AK96" s="226"/>
      <c r="AL96" s="226"/>
      <c r="AM96" s="226"/>
      <c r="AN96" s="226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  <c r="DV96" s="72"/>
      <c r="DW96" s="72"/>
      <c r="DX96" s="72"/>
      <c r="DY96" s="72"/>
      <c r="DZ96" s="72"/>
      <c r="EA96" s="72"/>
      <c r="EB96" s="72"/>
      <c r="EC96" s="72"/>
      <c r="ED96" s="72"/>
      <c r="EE96" s="72"/>
    </row>
    <row r="97" spans="1:135" s="266" customFormat="1" ht="13.5" customHeight="1">
      <c r="A97" s="67">
        <v>24</v>
      </c>
      <c r="B97" s="68" t="s">
        <v>44</v>
      </c>
      <c r="C97" s="69">
        <v>974031142</v>
      </c>
      <c r="D97" s="69" t="s">
        <v>96</v>
      </c>
      <c r="E97" s="69" t="s">
        <v>52</v>
      </c>
      <c r="F97" s="101">
        <f>SUM(F98:F98)</f>
        <v>12.4</v>
      </c>
      <c r="G97" s="70"/>
      <c r="H97" s="70">
        <f>F97*G97</f>
        <v>0</v>
      </c>
      <c r="I97" s="102" t="s">
        <v>36</v>
      </c>
      <c r="J97" s="212"/>
      <c r="K97" s="40"/>
      <c r="L97" s="40"/>
      <c r="M97" s="40"/>
      <c r="N97" s="40"/>
      <c r="O97" s="40"/>
      <c r="P97" s="125"/>
      <c r="Q97" s="126"/>
      <c r="R97" s="127"/>
      <c r="S97" s="126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</row>
    <row r="98" spans="1:135" s="266" customFormat="1" ht="13.5" customHeight="1">
      <c r="A98" s="67"/>
      <c r="B98" s="68"/>
      <c r="C98" s="69"/>
      <c r="D98" s="75" t="s">
        <v>346</v>
      </c>
      <c r="E98" s="69"/>
      <c r="F98" s="76">
        <f>12.4</f>
        <v>12.4</v>
      </c>
      <c r="G98" s="70"/>
      <c r="H98" s="70"/>
      <c r="I98" s="307"/>
      <c r="J98" s="40"/>
      <c r="K98" s="40"/>
      <c r="L98" s="40"/>
      <c r="M98" s="40"/>
      <c r="N98" s="40"/>
      <c r="O98" s="40"/>
      <c r="P98" s="60"/>
      <c r="Q98" s="126"/>
      <c r="R98" s="127"/>
      <c r="S98" s="126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</row>
    <row r="99" spans="1:135" s="8" customFormat="1" ht="13.5" customHeight="1">
      <c r="A99" s="67">
        <v>25</v>
      </c>
      <c r="B99" s="86" t="s">
        <v>44</v>
      </c>
      <c r="C99" s="69">
        <v>974031664</v>
      </c>
      <c r="D99" s="69" t="s">
        <v>97</v>
      </c>
      <c r="E99" s="69" t="s">
        <v>52</v>
      </c>
      <c r="F99" s="101">
        <f>SUM(F100:F101)</f>
        <v>20.100000000000001</v>
      </c>
      <c r="G99" s="70"/>
      <c r="H99" s="70">
        <f>F99*G99</f>
        <v>0</v>
      </c>
      <c r="I99" s="208" t="s">
        <v>36</v>
      </c>
      <c r="J99" s="235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C99" s="226"/>
      <c r="AD99" s="226"/>
      <c r="AE99" s="226"/>
      <c r="AF99" s="226"/>
      <c r="AG99" s="226"/>
      <c r="AH99" s="226"/>
      <c r="AI99" s="226"/>
      <c r="AJ99" s="226"/>
      <c r="AK99" s="226"/>
      <c r="AL99" s="226"/>
      <c r="AM99" s="226"/>
      <c r="AN99" s="226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  <c r="DR99" s="72"/>
      <c r="DS99" s="72"/>
      <c r="DT99" s="72"/>
      <c r="DU99" s="72"/>
      <c r="DV99" s="72"/>
      <c r="DW99" s="72"/>
      <c r="DX99" s="72"/>
      <c r="DY99" s="72"/>
      <c r="DZ99" s="72"/>
      <c r="EA99" s="72"/>
      <c r="EB99" s="72"/>
      <c r="EC99" s="72"/>
      <c r="ED99" s="72"/>
      <c r="EE99" s="72"/>
    </row>
    <row r="100" spans="1:135" s="8" customFormat="1" ht="27" customHeight="1">
      <c r="A100" s="73"/>
      <c r="B100" s="211"/>
      <c r="C100" s="74"/>
      <c r="D100" s="75" t="s">
        <v>159</v>
      </c>
      <c r="E100" s="74"/>
      <c r="F100" s="76">
        <f>((1.3+(0.05*2))*4)*3</f>
        <v>16.8</v>
      </c>
      <c r="G100" s="77"/>
      <c r="H100" s="77"/>
      <c r="I100" s="307"/>
      <c r="J100" s="230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226"/>
      <c r="AH100" s="226"/>
      <c r="AI100" s="226"/>
      <c r="AJ100" s="226"/>
      <c r="AK100" s="226"/>
      <c r="AL100" s="226"/>
      <c r="AM100" s="226"/>
      <c r="AN100" s="226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  <c r="DR100" s="72"/>
      <c r="DS100" s="72"/>
      <c r="DT100" s="72"/>
      <c r="DU100" s="72"/>
      <c r="DV100" s="72"/>
      <c r="DW100" s="72"/>
      <c r="DX100" s="72"/>
      <c r="DY100" s="72"/>
      <c r="DZ100" s="72"/>
      <c r="EA100" s="72"/>
      <c r="EB100" s="72"/>
      <c r="EC100" s="72"/>
      <c r="ED100" s="72"/>
      <c r="EE100" s="72"/>
    </row>
    <row r="101" spans="1:135" s="72" customFormat="1" ht="13.5" customHeight="1">
      <c r="A101" s="73"/>
      <c r="B101" s="211"/>
      <c r="C101" s="74"/>
      <c r="D101" s="75" t="s">
        <v>160</v>
      </c>
      <c r="E101" s="74"/>
      <c r="F101" s="76">
        <f>((1+(0.05*2))*3)*1</f>
        <v>3.3000000000000003</v>
      </c>
      <c r="G101" s="77"/>
      <c r="H101" s="77"/>
      <c r="I101" s="113"/>
      <c r="J101" s="230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</row>
    <row r="102" spans="1:135" s="40" customFormat="1" ht="27" customHeight="1">
      <c r="A102" s="85">
        <v>26</v>
      </c>
      <c r="B102" s="86" t="s">
        <v>44</v>
      </c>
      <c r="C102" s="105">
        <v>975022341</v>
      </c>
      <c r="D102" s="106" t="s">
        <v>161</v>
      </c>
      <c r="E102" s="107" t="s">
        <v>52</v>
      </c>
      <c r="F102" s="123">
        <f>SUM(F103)</f>
        <v>2.64</v>
      </c>
      <c r="G102" s="124"/>
      <c r="H102" s="91">
        <f>F102*G102</f>
        <v>0</v>
      </c>
      <c r="I102" s="71" t="s">
        <v>36</v>
      </c>
      <c r="J102" s="230"/>
      <c r="K102" s="226"/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26"/>
      <c r="Y102" s="226"/>
      <c r="Z102" s="226"/>
      <c r="AA102" s="226"/>
      <c r="AB102" s="226"/>
      <c r="AC102" s="226"/>
      <c r="AD102" s="226"/>
      <c r="AE102" s="226"/>
      <c r="AF102" s="226"/>
      <c r="AG102" s="226"/>
      <c r="AH102" s="226"/>
      <c r="AI102" s="226"/>
      <c r="AJ102" s="226"/>
      <c r="AK102" s="226"/>
      <c r="AL102" s="226"/>
      <c r="AM102" s="226"/>
      <c r="AN102" s="226"/>
    </row>
    <row r="103" spans="1:135" s="40" customFormat="1" ht="13.5" customHeight="1">
      <c r="A103" s="85"/>
      <c r="B103" s="88"/>
      <c r="C103" s="105"/>
      <c r="D103" s="119" t="s">
        <v>162</v>
      </c>
      <c r="E103" s="107"/>
      <c r="F103" s="95">
        <f>(0.88)*3</f>
        <v>2.64</v>
      </c>
      <c r="G103" s="124"/>
      <c r="H103" s="91"/>
      <c r="I103" s="307"/>
      <c r="J103" s="230"/>
      <c r="K103" s="226"/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26"/>
      <c r="Y103" s="226"/>
      <c r="Z103" s="226"/>
      <c r="AA103" s="226"/>
      <c r="AB103" s="226"/>
      <c r="AC103" s="226"/>
      <c r="AD103" s="226"/>
      <c r="AE103" s="226"/>
      <c r="AF103" s="226"/>
      <c r="AG103" s="226"/>
      <c r="AH103" s="226"/>
      <c r="AI103" s="226"/>
      <c r="AJ103" s="226"/>
      <c r="AK103" s="226"/>
      <c r="AL103" s="226"/>
      <c r="AM103" s="226"/>
      <c r="AN103" s="226"/>
    </row>
    <row r="104" spans="1:135" s="40" customFormat="1" ht="13.5" customHeight="1">
      <c r="A104" s="85">
        <v>27</v>
      </c>
      <c r="B104" s="86" t="s">
        <v>44</v>
      </c>
      <c r="C104" s="105">
        <v>976085311</v>
      </c>
      <c r="D104" s="106" t="s">
        <v>98</v>
      </c>
      <c r="E104" s="107" t="s">
        <v>51</v>
      </c>
      <c r="F104" s="123">
        <f>SUM(F105)</f>
        <v>3</v>
      </c>
      <c r="G104" s="124"/>
      <c r="H104" s="91">
        <f>F104*G104</f>
        <v>0</v>
      </c>
      <c r="I104" s="71" t="s">
        <v>36</v>
      </c>
      <c r="J104" s="212"/>
      <c r="P104" s="125"/>
      <c r="Q104" s="126"/>
      <c r="R104" s="127"/>
      <c r="S104" s="126"/>
    </row>
    <row r="105" spans="1:135" s="40" customFormat="1" ht="13.5" customHeight="1">
      <c r="A105" s="85"/>
      <c r="B105" s="88"/>
      <c r="C105" s="105"/>
      <c r="D105" s="119" t="s">
        <v>297</v>
      </c>
      <c r="E105" s="107"/>
      <c r="F105" s="95">
        <v>3</v>
      </c>
      <c r="G105" s="124"/>
      <c r="H105" s="91"/>
      <c r="I105" s="71"/>
      <c r="P105" s="60"/>
      <c r="Q105" s="126"/>
      <c r="R105" s="127"/>
      <c r="S105" s="126"/>
    </row>
    <row r="106" spans="1:135" s="40" customFormat="1" ht="13.5" customHeight="1">
      <c r="A106" s="85">
        <v>28</v>
      </c>
      <c r="B106" s="86" t="s">
        <v>111</v>
      </c>
      <c r="C106" s="105" t="s">
        <v>298</v>
      </c>
      <c r="D106" s="106" t="s">
        <v>299</v>
      </c>
      <c r="E106" s="107" t="s">
        <v>51</v>
      </c>
      <c r="F106" s="123">
        <f>SUM(F108:F108)</f>
        <v>3</v>
      </c>
      <c r="G106" s="124"/>
      <c r="H106" s="91">
        <f>F106*G106</f>
        <v>0</v>
      </c>
      <c r="I106" s="71" t="s">
        <v>78</v>
      </c>
      <c r="J106" s="212"/>
      <c r="P106" s="125"/>
      <c r="Q106" s="126"/>
      <c r="R106" s="127"/>
      <c r="S106" s="126"/>
    </row>
    <row r="107" spans="1:135" s="40" customFormat="1" ht="13.5" customHeight="1">
      <c r="A107" s="85"/>
      <c r="B107" s="88"/>
      <c r="C107" s="105"/>
      <c r="D107" s="119" t="s">
        <v>300</v>
      </c>
      <c r="E107" s="107"/>
      <c r="G107" s="124"/>
      <c r="H107" s="91"/>
      <c r="I107" s="71"/>
      <c r="P107" s="60"/>
      <c r="Q107" s="126"/>
      <c r="R107" s="127"/>
      <c r="S107" s="126"/>
    </row>
    <row r="108" spans="1:135" s="40" customFormat="1" ht="13.5" customHeight="1">
      <c r="A108" s="85"/>
      <c r="B108" s="88"/>
      <c r="C108" s="105"/>
      <c r="D108" s="119" t="s">
        <v>303</v>
      </c>
      <c r="E108" s="107"/>
      <c r="F108" s="95">
        <v>3</v>
      </c>
      <c r="G108" s="124"/>
      <c r="H108" s="91"/>
      <c r="I108" s="71"/>
      <c r="P108" s="60"/>
      <c r="Q108" s="126"/>
      <c r="R108" s="127"/>
      <c r="S108" s="126"/>
    </row>
    <row r="109" spans="1:135" s="40" customFormat="1" ht="27" customHeight="1">
      <c r="A109" s="85"/>
      <c r="B109" s="88"/>
      <c r="C109" s="105"/>
      <c r="D109" s="119" t="s">
        <v>304</v>
      </c>
      <c r="E109" s="107"/>
      <c r="F109" s="95"/>
      <c r="G109" s="124"/>
      <c r="H109" s="91"/>
      <c r="I109" s="71"/>
      <c r="P109" s="60"/>
      <c r="Q109" s="126"/>
      <c r="R109" s="127"/>
      <c r="S109" s="126"/>
    </row>
    <row r="110" spans="1:135" s="8" customFormat="1" ht="67.5" customHeight="1">
      <c r="A110" s="116"/>
      <c r="B110" s="117"/>
      <c r="C110" s="118"/>
      <c r="D110" s="255" t="s">
        <v>106</v>
      </c>
      <c r="E110" s="75"/>
      <c r="F110" s="76"/>
      <c r="G110" s="70"/>
      <c r="H110" s="70"/>
      <c r="I110" s="113"/>
      <c r="J110" s="226"/>
      <c r="K110" s="226"/>
      <c r="L110" s="226"/>
      <c r="M110" s="226"/>
      <c r="N110" s="226"/>
      <c r="O110" s="226"/>
      <c r="P110" s="226"/>
      <c r="Q110" s="226"/>
      <c r="R110" s="226"/>
      <c r="S110" s="226"/>
      <c r="T110" s="226"/>
      <c r="U110" s="226"/>
      <c r="V110" s="226"/>
      <c r="W110" s="226"/>
      <c r="X110" s="226"/>
      <c r="Y110" s="226"/>
      <c r="Z110" s="226"/>
      <c r="AA110" s="226"/>
      <c r="AB110" s="226"/>
      <c r="AC110" s="226"/>
      <c r="AD110" s="226"/>
      <c r="AE110" s="226"/>
      <c r="AF110" s="226"/>
      <c r="AG110" s="226"/>
      <c r="AH110" s="226"/>
      <c r="AI110" s="226"/>
      <c r="AJ110" s="226"/>
      <c r="AK110" s="226"/>
      <c r="AL110" s="226"/>
      <c r="AM110" s="226"/>
      <c r="AN110" s="226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/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2"/>
      <c r="DB110" s="72"/>
      <c r="DC110" s="72"/>
      <c r="DD110" s="72"/>
      <c r="DE110" s="72"/>
      <c r="DF110" s="72"/>
      <c r="DG110" s="72"/>
      <c r="DH110" s="72"/>
      <c r="DI110" s="72"/>
      <c r="DJ110" s="72"/>
      <c r="DK110" s="72"/>
      <c r="DL110" s="72"/>
      <c r="DM110" s="72"/>
      <c r="DN110" s="72"/>
      <c r="DO110" s="72"/>
      <c r="DP110" s="72"/>
      <c r="DQ110" s="72"/>
      <c r="DR110" s="72"/>
      <c r="DS110" s="72"/>
      <c r="DT110" s="72"/>
      <c r="DU110" s="72"/>
      <c r="DV110" s="72"/>
      <c r="DW110" s="72"/>
      <c r="DX110" s="72"/>
      <c r="DY110" s="72"/>
      <c r="DZ110" s="72"/>
      <c r="EA110" s="72"/>
      <c r="EB110" s="72"/>
      <c r="EC110" s="72"/>
      <c r="ED110" s="72"/>
      <c r="EE110" s="72"/>
    </row>
    <row r="111" spans="1:135" s="40" customFormat="1" ht="13.5" customHeight="1">
      <c r="A111" s="85">
        <v>29</v>
      </c>
      <c r="B111" s="86" t="s">
        <v>111</v>
      </c>
      <c r="C111" s="105" t="s">
        <v>301</v>
      </c>
      <c r="D111" s="106" t="s">
        <v>302</v>
      </c>
      <c r="E111" s="107" t="s">
        <v>64</v>
      </c>
      <c r="F111" s="123">
        <f>SUM(F112:F112)</f>
        <v>1</v>
      </c>
      <c r="G111" s="124"/>
      <c r="H111" s="91">
        <f>F111*G111</f>
        <v>0</v>
      </c>
      <c r="I111" s="71" t="s">
        <v>78</v>
      </c>
      <c r="J111" s="212"/>
      <c r="P111" s="125"/>
      <c r="Q111" s="126"/>
      <c r="R111" s="127"/>
      <c r="S111" s="126"/>
    </row>
    <row r="112" spans="1:135" s="40" customFormat="1" ht="13.5" customHeight="1">
      <c r="A112" s="85"/>
      <c r="B112" s="88"/>
      <c r="C112" s="105"/>
      <c r="D112" s="119" t="s">
        <v>305</v>
      </c>
      <c r="E112" s="107"/>
      <c r="F112" s="95">
        <v>1</v>
      </c>
      <c r="G112" s="124"/>
      <c r="H112" s="91"/>
      <c r="I112" s="71"/>
      <c r="P112" s="60"/>
      <c r="Q112" s="126"/>
      <c r="R112" s="127"/>
      <c r="S112" s="126"/>
    </row>
    <row r="113" spans="1:135" s="40" customFormat="1" ht="27" customHeight="1">
      <c r="A113" s="85"/>
      <c r="B113" s="88"/>
      <c r="C113" s="105"/>
      <c r="D113" s="119" t="s">
        <v>304</v>
      </c>
      <c r="E113" s="107"/>
      <c r="F113" s="95"/>
      <c r="G113" s="124"/>
      <c r="H113" s="91"/>
      <c r="I113" s="71"/>
      <c r="P113" s="60"/>
      <c r="Q113" s="126"/>
      <c r="R113" s="127"/>
      <c r="S113" s="126"/>
    </row>
    <row r="114" spans="1:135" s="8" customFormat="1" ht="67.5" customHeight="1">
      <c r="A114" s="116"/>
      <c r="B114" s="117"/>
      <c r="C114" s="118"/>
      <c r="D114" s="255" t="s">
        <v>106</v>
      </c>
      <c r="E114" s="75"/>
      <c r="F114" s="76"/>
      <c r="G114" s="70"/>
      <c r="H114" s="70"/>
      <c r="I114" s="320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26"/>
      <c r="V114" s="226"/>
      <c r="W114" s="226"/>
      <c r="X114" s="226"/>
      <c r="Y114" s="226"/>
      <c r="Z114" s="226"/>
      <c r="AA114" s="226"/>
      <c r="AB114" s="226"/>
      <c r="AC114" s="226"/>
      <c r="AD114" s="226"/>
      <c r="AE114" s="226"/>
      <c r="AF114" s="226"/>
      <c r="AG114" s="226"/>
      <c r="AH114" s="226"/>
      <c r="AI114" s="226"/>
      <c r="AJ114" s="226"/>
      <c r="AK114" s="226"/>
      <c r="AL114" s="226"/>
      <c r="AM114" s="226"/>
      <c r="AN114" s="226"/>
      <c r="AO114" s="72"/>
      <c r="AP114" s="72"/>
      <c r="AQ114" s="72"/>
      <c r="AR114" s="72"/>
      <c r="AS114" s="72"/>
      <c r="AT114" s="72"/>
      <c r="AU114" s="72"/>
      <c r="AV114" s="72"/>
      <c r="AW114" s="72"/>
      <c r="AX114" s="72"/>
      <c r="AY114" s="72"/>
      <c r="AZ114" s="72"/>
      <c r="BA114" s="72"/>
      <c r="BB114" s="72"/>
      <c r="BC114" s="72"/>
      <c r="BD114" s="72"/>
      <c r="BE114" s="72"/>
      <c r="BF114" s="72"/>
      <c r="BG114" s="72"/>
      <c r="BH114" s="72"/>
      <c r="BI114" s="72"/>
      <c r="BJ114" s="72"/>
      <c r="BK114" s="72"/>
      <c r="BL114" s="72"/>
      <c r="BM114" s="72"/>
      <c r="BN114" s="72"/>
      <c r="BO114" s="72"/>
      <c r="BP114" s="72"/>
      <c r="BQ114" s="72"/>
      <c r="BR114" s="72"/>
      <c r="BS114" s="72"/>
      <c r="BT114" s="72"/>
      <c r="BU114" s="72"/>
      <c r="BV114" s="72"/>
      <c r="BW114" s="72"/>
      <c r="BX114" s="72"/>
      <c r="BY114" s="72"/>
      <c r="BZ114" s="72"/>
      <c r="CA114" s="72"/>
      <c r="CB114" s="72"/>
      <c r="CC114" s="72"/>
      <c r="CD114" s="72"/>
      <c r="CE114" s="72"/>
      <c r="CF114" s="72"/>
      <c r="CG114" s="72"/>
      <c r="CH114" s="72"/>
      <c r="CI114" s="72"/>
      <c r="CJ114" s="72"/>
      <c r="CK114" s="72"/>
      <c r="CL114" s="72"/>
      <c r="CM114" s="72"/>
      <c r="CN114" s="72"/>
      <c r="CO114" s="72"/>
      <c r="CP114" s="72"/>
      <c r="CQ114" s="72"/>
      <c r="CR114" s="72"/>
      <c r="CS114" s="72"/>
      <c r="CT114" s="72"/>
      <c r="CU114" s="72"/>
      <c r="CV114" s="72"/>
      <c r="CW114" s="72"/>
      <c r="CX114" s="72"/>
      <c r="CY114" s="72"/>
      <c r="CZ114" s="72"/>
      <c r="DA114" s="72"/>
      <c r="DB114" s="72"/>
      <c r="DC114" s="72"/>
      <c r="DD114" s="72"/>
      <c r="DE114" s="72"/>
      <c r="DF114" s="72"/>
      <c r="DG114" s="72"/>
      <c r="DH114" s="72"/>
      <c r="DI114" s="72"/>
      <c r="DJ114" s="72"/>
      <c r="DK114" s="72"/>
      <c r="DL114" s="72"/>
      <c r="DM114" s="72"/>
      <c r="DN114" s="72"/>
      <c r="DO114" s="72"/>
      <c r="DP114" s="72"/>
      <c r="DQ114" s="72"/>
      <c r="DR114" s="72"/>
      <c r="DS114" s="72"/>
      <c r="DT114" s="72"/>
      <c r="DU114" s="72"/>
      <c r="DV114" s="72"/>
      <c r="DW114" s="72"/>
      <c r="DX114" s="72"/>
      <c r="DY114" s="72"/>
      <c r="DZ114" s="72"/>
      <c r="EA114" s="72"/>
      <c r="EB114" s="72"/>
      <c r="EC114" s="72"/>
      <c r="ED114" s="72"/>
      <c r="EE114" s="72"/>
    </row>
    <row r="115" spans="1:135" s="8" customFormat="1" ht="13.5" customHeight="1">
      <c r="A115" s="67">
        <v>30</v>
      </c>
      <c r="B115" s="120" t="s">
        <v>44</v>
      </c>
      <c r="C115" s="69">
        <v>978011161</v>
      </c>
      <c r="D115" s="69" t="s">
        <v>53</v>
      </c>
      <c r="E115" s="69" t="s">
        <v>35</v>
      </c>
      <c r="F115" s="101">
        <f>SUM(F117:F121)</f>
        <v>477.55</v>
      </c>
      <c r="G115" s="70"/>
      <c r="H115" s="70">
        <f>F115*G115</f>
        <v>0</v>
      </c>
      <c r="I115" s="102" t="s">
        <v>36</v>
      </c>
      <c r="J115" s="230"/>
      <c r="K115" s="226"/>
      <c r="L115" s="226"/>
      <c r="M115" s="226"/>
      <c r="N115" s="226"/>
      <c r="O115" s="226"/>
      <c r="P115" s="226"/>
      <c r="Q115" s="226"/>
      <c r="R115" s="226"/>
      <c r="S115" s="226"/>
      <c r="T115" s="226"/>
      <c r="U115" s="226"/>
      <c r="V115" s="226"/>
      <c r="W115" s="226"/>
      <c r="X115" s="226"/>
      <c r="Y115" s="226"/>
      <c r="Z115" s="226"/>
      <c r="AA115" s="226"/>
      <c r="AB115" s="226"/>
      <c r="AC115" s="226"/>
      <c r="AD115" s="226"/>
      <c r="AE115" s="226"/>
      <c r="AF115" s="226"/>
      <c r="AG115" s="226"/>
      <c r="AH115" s="226"/>
      <c r="AI115" s="226"/>
      <c r="AJ115" s="226"/>
      <c r="AK115" s="226"/>
      <c r="AL115" s="226"/>
      <c r="AM115" s="226"/>
      <c r="AN115" s="226"/>
      <c r="AO115" s="72"/>
      <c r="AP115" s="72"/>
      <c r="AQ115" s="72"/>
      <c r="AR115" s="72"/>
      <c r="AS115" s="72"/>
      <c r="AT115" s="72"/>
      <c r="AU115" s="72"/>
      <c r="AV115" s="72"/>
      <c r="AW115" s="72"/>
      <c r="AX115" s="72"/>
      <c r="AY115" s="72"/>
      <c r="AZ115" s="72"/>
      <c r="BA115" s="72"/>
      <c r="BB115" s="72"/>
      <c r="BC115" s="72"/>
      <c r="BD115" s="72"/>
      <c r="BE115" s="72"/>
      <c r="BF115" s="72"/>
      <c r="BG115" s="72"/>
      <c r="BH115" s="72"/>
      <c r="BI115" s="72"/>
      <c r="BJ115" s="72"/>
      <c r="BK115" s="72"/>
      <c r="BL115" s="72"/>
      <c r="BM115" s="72"/>
      <c r="BN115" s="72"/>
      <c r="BO115" s="72"/>
      <c r="BP115" s="72"/>
      <c r="BQ115" s="72"/>
      <c r="BR115" s="72"/>
      <c r="BS115" s="72"/>
      <c r="BT115" s="72"/>
      <c r="BU115" s="72"/>
      <c r="BV115" s="72"/>
      <c r="BW115" s="72"/>
      <c r="BX115" s="72"/>
      <c r="BY115" s="72"/>
      <c r="BZ115" s="72"/>
      <c r="CA115" s="72"/>
      <c r="CB115" s="72"/>
      <c r="CC115" s="72"/>
      <c r="CD115" s="72"/>
      <c r="CE115" s="72"/>
      <c r="CF115" s="72"/>
      <c r="CG115" s="72"/>
      <c r="CH115" s="72"/>
      <c r="CI115" s="72"/>
      <c r="CJ115" s="72"/>
      <c r="CK115" s="72"/>
      <c r="CL115" s="72"/>
      <c r="CM115" s="72"/>
      <c r="CN115" s="72"/>
      <c r="CO115" s="72"/>
      <c r="CP115" s="72"/>
      <c r="CQ115" s="72"/>
      <c r="CR115" s="72"/>
      <c r="CS115" s="72"/>
      <c r="CT115" s="72"/>
      <c r="CU115" s="72"/>
      <c r="CV115" s="72"/>
      <c r="CW115" s="72"/>
      <c r="CX115" s="72"/>
      <c r="CY115" s="72"/>
      <c r="CZ115" s="72"/>
      <c r="DA115" s="72"/>
      <c r="DB115" s="72"/>
      <c r="DC115" s="72"/>
      <c r="DD115" s="72"/>
      <c r="DE115" s="72"/>
      <c r="DF115" s="72"/>
      <c r="DG115" s="72"/>
      <c r="DH115" s="72"/>
      <c r="DI115" s="72"/>
      <c r="DJ115" s="72"/>
      <c r="DK115" s="72"/>
      <c r="DL115" s="72"/>
      <c r="DM115" s="72"/>
      <c r="DN115" s="72"/>
      <c r="DO115" s="72"/>
      <c r="DP115" s="72"/>
      <c r="DQ115" s="72"/>
      <c r="DR115" s="72"/>
      <c r="DS115" s="72"/>
      <c r="DT115" s="72"/>
      <c r="DU115" s="72"/>
      <c r="DV115" s="72"/>
      <c r="DW115" s="72"/>
      <c r="DX115" s="72"/>
      <c r="DY115" s="72"/>
      <c r="DZ115" s="72"/>
      <c r="EA115" s="72"/>
      <c r="EB115" s="72"/>
      <c r="EC115" s="72"/>
      <c r="ED115" s="72"/>
      <c r="EE115" s="72"/>
    </row>
    <row r="116" spans="1:135" s="12" customFormat="1" ht="13.5" customHeight="1">
      <c r="A116" s="61"/>
      <c r="B116" s="62"/>
      <c r="C116" s="63"/>
      <c r="D116" s="121" t="s">
        <v>163</v>
      </c>
      <c r="E116" s="63"/>
      <c r="F116" s="122"/>
      <c r="G116" s="65"/>
      <c r="H116" s="65"/>
      <c r="I116" s="66"/>
      <c r="J116" s="236"/>
      <c r="K116" s="317"/>
      <c r="L116" s="317"/>
      <c r="M116" s="317"/>
      <c r="N116" s="317"/>
      <c r="O116" s="317"/>
      <c r="P116" s="317"/>
      <c r="Q116" s="226"/>
      <c r="R116" s="226"/>
      <c r="S116" s="226"/>
      <c r="T116" s="226"/>
      <c r="U116" s="226"/>
      <c r="V116" s="226"/>
      <c r="W116" s="226"/>
      <c r="X116" s="226"/>
      <c r="Y116" s="226"/>
      <c r="Z116" s="226"/>
      <c r="AA116" s="226"/>
      <c r="AB116" s="226"/>
      <c r="AC116" s="226"/>
      <c r="AD116" s="226"/>
      <c r="AE116" s="226"/>
      <c r="AF116" s="226"/>
      <c r="AG116" s="226"/>
      <c r="AH116" s="226"/>
      <c r="AI116" s="226"/>
      <c r="AJ116" s="226"/>
      <c r="AK116" s="226"/>
      <c r="AL116" s="226"/>
      <c r="AM116" s="226"/>
      <c r="AN116" s="226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</row>
    <row r="117" spans="1:135" s="12" customFormat="1" ht="13.5" customHeight="1">
      <c r="A117" s="61"/>
      <c r="B117" s="62"/>
      <c r="C117" s="63"/>
      <c r="D117" s="121" t="s">
        <v>164</v>
      </c>
      <c r="E117" s="63"/>
      <c r="F117" s="122">
        <f>35.66</f>
        <v>35.659999999999997</v>
      </c>
      <c r="G117" s="65"/>
      <c r="H117" s="65"/>
      <c r="I117" s="66"/>
      <c r="J117" s="226"/>
      <c r="K117" s="226"/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26"/>
      <c r="AK117" s="226"/>
      <c r="AL117" s="226"/>
      <c r="AM117" s="226"/>
      <c r="AN117" s="226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</row>
    <row r="118" spans="1:135" s="12" customFormat="1" ht="13.5" customHeight="1">
      <c r="A118" s="61"/>
      <c r="B118" s="62"/>
      <c r="C118" s="63"/>
      <c r="D118" s="121" t="s">
        <v>165</v>
      </c>
      <c r="E118" s="63"/>
      <c r="F118" s="122">
        <f>38.43</f>
        <v>38.43</v>
      </c>
      <c r="G118" s="65"/>
      <c r="H118" s="65"/>
      <c r="I118" s="66"/>
      <c r="J118" s="226"/>
      <c r="K118" s="226"/>
      <c r="L118" s="226"/>
      <c r="M118" s="226"/>
      <c r="N118" s="226"/>
      <c r="O118" s="226"/>
      <c r="P118" s="226"/>
      <c r="Q118" s="226"/>
      <c r="R118" s="226"/>
      <c r="S118" s="226"/>
      <c r="T118" s="226"/>
      <c r="U118" s="226"/>
      <c r="V118" s="226"/>
      <c r="W118" s="226"/>
      <c r="X118" s="226"/>
      <c r="Y118" s="226"/>
      <c r="Z118" s="226"/>
      <c r="AA118" s="226"/>
      <c r="AB118" s="226"/>
      <c r="AC118" s="226"/>
      <c r="AD118" s="226"/>
      <c r="AE118" s="226"/>
      <c r="AF118" s="226"/>
      <c r="AG118" s="226"/>
      <c r="AH118" s="226"/>
      <c r="AI118" s="226"/>
      <c r="AJ118" s="226"/>
      <c r="AK118" s="226"/>
      <c r="AL118" s="226"/>
      <c r="AM118" s="226"/>
      <c r="AN118" s="226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/>
      <c r="DZ118" s="13"/>
      <c r="EA118" s="13"/>
      <c r="EB118" s="13"/>
      <c r="EC118" s="13"/>
      <c r="ED118" s="13"/>
      <c r="EE118" s="13"/>
    </row>
    <row r="119" spans="1:135" s="12" customFormat="1" ht="13.5" customHeight="1">
      <c r="A119" s="61"/>
      <c r="B119" s="62"/>
      <c r="C119" s="63"/>
      <c r="D119" s="121" t="s">
        <v>318</v>
      </c>
      <c r="E119" s="63"/>
      <c r="F119" s="122">
        <f>210.7+138.6+7.23</f>
        <v>356.53</v>
      </c>
      <c r="G119" s="65"/>
      <c r="H119" s="65"/>
      <c r="I119" s="6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26"/>
      <c r="Y119" s="226"/>
      <c r="Z119" s="226"/>
      <c r="AA119" s="226"/>
      <c r="AB119" s="226"/>
      <c r="AC119" s="226"/>
      <c r="AD119" s="226"/>
      <c r="AE119" s="226"/>
      <c r="AF119" s="226"/>
      <c r="AG119" s="226"/>
      <c r="AH119" s="226"/>
      <c r="AI119" s="226"/>
      <c r="AJ119" s="226"/>
      <c r="AK119" s="226"/>
      <c r="AL119" s="226"/>
      <c r="AM119" s="226"/>
      <c r="AN119" s="226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13"/>
      <c r="DX119" s="13"/>
      <c r="DY119" s="13"/>
      <c r="DZ119" s="13"/>
      <c r="EA119" s="13"/>
      <c r="EB119" s="13"/>
      <c r="EC119" s="13"/>
      <c r="ED119" s="13"/>
      <c r="EE119" s="13"/>
    </row>
    <row r="120" spans="1:135" s="12" customFormat="1" ht="13.5" customHeight="1">
      <c r="A120" s="61"/>
      <c r="B120" s="62"/>
      <c r="C120" s="63"/>
      <c r="D120" s="121" t="s">
        <v>166</v>
      </c>
      <c r="E120" s="63"/>
      <c r="F120" s="122">
        <f>5.62</f>
        <v>5.62</v>
      </c>
      <c r="G120" s="65"/>
      <c r="H120" s="65"/>
      <c r="I120" s="6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26"/>
      <c r="Z120" s="226"/>
      <c r="AA120" s="226"/>
      <c r="AB120" s="226"/>
      <c r="AC120" s="226"/>
      <c r="AD120" s="226"/>
      <c r="AE120" s="226"/>
      <c r="AF120" s="226"/>
      <c r="AG120" s="226"/>
      <c r="AH120" s="226"/>
      <c r="AI120" s="226"/>
      <c r="AJ120" s="226"/>
      <c r="AK120" s="226"/>
      <c r="AL120" s="226"/>
      <c r="AM120" s="226"/>
      <c r="AN120" s="226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</row>
    <row r="121" spans="1:135" s="12" customFormat="1" ht="13.5" customHeight="1">
      <c r="A121" s="61"/>
      <c r="B121" s="62"/>
      <c r="C121" s="63"/>
      <c r="D121" s="121" t="s">
        <v>295</v>
      </c>
      <c r="E121" s="63"/>
      <c r="F121" s="122">
        <f>41.31</f>
        <v>41.31</v>
      </c>
      <c r="G121" s="65"/>
      <c r="H121" s="65"/>
      <c r="I121" s="66"/>
      <c r="J121" s="226"/>
      <c r="K121" s="226"/>
      <c r="L121" s="226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  <c r="W121" s="226"/>
      <c r="X121" s="226"/>
      <c r="Y121" s="226"/>
      <c r="Z121" s="226"/>
      <c r="AA121" s="226"/>
      <c r="AB121" s="226"/>
      <c r="AC121" s="226"/>
      <c r="AD121" s="226"/>
      <c r="AE121" s="226"/>
      <c r="AF121" s="226"/>
      <c r="AG121" s="226"/>
      <c r="AH121" s="226"/>
      <c r="AI121" s="226"/>
      <c r="AJ121" s="226"/>
      <c r="AK121" s="226"/>
      <c r="AL121" s="226"/>
      <c r="AM121" s="226"/>
      <c r="AN121" s="226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</row>
    <row r="122" spans="1:135" s="8" customFormat="1" ht="13.5" customHeight="1">
      <c r="A122" s="67">
        <v>31</v>
      </c>
      <c r="B122" s="120" t="s">
        <v>44</v>
      </c>
      <c r="C122" s="69">
        <v>978013161</v>
      </c>
      <c r="D122" s="69" t="s">
        <v>54</v>
      </c>
      <c r="E122" s="69" t="s">
        <v>35</v>
      </c>
      <c r="F122" s="101">
        <f>SUM(F124:F129)</f>
        <v>675.68800000000022</v>
      </c>
      <c r="G122" s="70"/>
      <c r="H122" s="70">
        <f>F122*G122</f>
        <v>0</v>
      </c>
      <c r="I122" s="102" t="s">
        <v>36</v>
      </c>
      <c r="J122" s="226"/>
      <c r="K122" s="226"/>
      <c r="L122" s="226"/>
      <c r="M122" s="226"/>
      <c r="N122" s="226"/>
      <c r="O122" s="226"/>
      <c r="P122" s="226"/>
      <c r="Q122" s="226"/>
      <c r="R122" s="226"/>
      <c r="S122" s="226"/>
      <c r="T122" s="226"/>
      <c r="U122" s="226"/>
      <c r="V122" s="226"/>
      <c r="W122" s="226"/>
      <c r="X122" s="226"/>
      <c r="Y122" s="226"/>
      <c r="Z122" s="226"/>
      <c r="AA122" s="226"/>
      <c r="AB122" s="226"/>
      <c r="AC122" s="226"/>
      <c r="AD122" s="226"/>
      <c r="AE122" s="226"/>
      <c r="AF122" s="226"/>
      <c r="AG122" s="226"/>
      <c r="AH122" s="226"/>
      <c r="AI122" s="226"/>
      <c r="AJ122" s="226"/>
      <c r="AK122" s="226"/>
      <c r="AL122" s="226"/>
      <c r="AM122" s="226"/>
      <c r="AN122" s="226"/>
      <c r="AO122" s="72"/>
      <c r="AP122" s="72"/>
      <c r="AQ122" s="72"/>
      <c r="AR122" s="72"/>
      <c r="AS122" s="72"/>
      <c r="AT122" s="72"/>
      <c r="AU122" s="72"/>
      <c r="AV122" s="72"/>
      <c r="AW122" s="72"/>
      <c r="AX122" s="72"/>
      <c r="AY122" s="72"/>
      <c r="AZ122" s="72"/>
      <c r="BA122" s="72"/>
      <c r="BB122" s="72"/>
      <c r="BC122" s="72"/>
      <c r="BD122" s="72"/>
      <c r="BE122" s="72"/>
      <c r="BF122" s="72"/>
      <c r="BG122" s="72"/>
      <c r="BH122" s="72"/>
      <c r="BI122" s="72"/>
      <c r="BJ122" s="72"/>
      <c r="BK122" s="72"/>
      <c r="BL122" s="72"/>
      <c r="BM122" s="72"/>
      <c r="BN122" s="72"/>
      <c r="BO122" s="72"/>
      <c r="BP122" s="72"/>
      <c r="BQ122" s="72"/>
      <c r="BR122" s="72"/>
      <c r="BS122" s="72"/>
      <c r="BT122" s="72"/>
      <c r="BU122" s="72"/>
      <c r="BV122" s="72"/>
      <c r="BW122" s="72"/>
      <c r="BX122" s="72"/>
      <c r="BY122" s="72"/>
      <c r="BZ122" s="72"/>
      <c r="CA122" s="72"/>
      <c r="CB122" s="72"/>
      <c r="CC122" s="72"/>
      <c r="CD122" s="72"/>
      <c r="CE122" s="72"/>
      <c r="CF122" s="72"/>
      <c r="CG122" s="72"/>
      <c r="CH122" s="72"/>
      <c r="CI122" s="72"/>
      <c r="CJ122" s="72"/>
      <c r="CK122" s="72"/>
      <c r="CL122" s="72"/>
      <c r="CM122" s="72"/>
      <c r="CN122" s="72"/>
      <c r="CO122" s="72"/>
      <c r="CP122" s="72"/>
      <c r="CQ122" s="72"/>
      <c r="CR122" s="72"/>
      <c r="CS122" s="72"/>
      <c r="CT122" s="72"/>
      <c r="CU122" s="72"/>
      <c r="CV122" s="72"/>
      <c r="CW122" s="72"/>
      <c r="CX122" s="72"/>
      <c r="CY122" s="72"/>
      <c r="CZ122" s="72"/>
      <c r="DA122" s="72"/>
      <c r="DB122" s="72"/>
      <c r="DC122" s="72"/>
      <c r="DD122" s="72"/>
      <c r="DE122" s="72"/>
      <c r="DF122" s="72"/>
      <c r="DG122" s="72"/>
      <c r="DH122" s="72"/>
      <c r="DI122" s="72"/>
      <c r="DJ122" s="72"/>
      <c r="DK122" s="72"/>
      <c r="DL122" s="72"/>
      <c r="DM122" s="72"/>
      <c r="DN122" s="72"/>
      <c r="DO122" s="72"/>
      <c r="DP122" s="72"/>
      <c r="DQ122" s="72"/>
      <c r="DR122" s="72"/>
      <c r="DS122" s="72"/>
      <c r="DT122" s="72"/>
      <c r="DU122" s="72"/>
      <c r="DV122" s="72"/>
      <c r="DW122" s="72"/>
      <c r="DX122" s="72"/>
      <c r="DY122" s="72"/>
      <c r="DZ122" s="72"/>
      <c r="EA122" s="72"/>
      <c r="EB122" s="72"/>
      <c r="EC122" s="72"/>
      <c r="ED122" s="72"/>
      <c r="EE122" s="72"/>
    </row>
    <row r="123" spans="1:135" s="12" customFormat="1" ht="13.5" customHeight="1">
      <c r="A123" s="61"/>
      <c r="B123" s="62"/>
      <c r="C123" s="63"/>
      <c r="D123" s="121" t="s">
        <v>167</v>
      </c>
      <c r="E123" s="63"/>
      <c r="F123" s="64"/>
      <c r="G123" s="65"/>
      <c r="H123" s="65"/>
      <c r="I123" s="66"/>
      <c r="J123" s="268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26"/>
      <c r="Z123" s="226"/>
      <c r="AA123" s="226"/>
      <c r="AB123" s="226"/>
      <c r="AC123" s="226"/>
      <c r="AD123" s="226"/>
      <c r="AE123" s="226"/>
      <c r="AF123" s="226"/>
      <c r="AG123" s="226"/>
      <c r="AH123" s="226"/>
      <c r="AI123" s="226"/>
      <c r="AJ123" s="226"/>
      <c r="AK123" s="226"/>
      <c r="AL123" s="226"/>
      <c r="AM123" s="226"/>
      <c r="AN123" s="226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13"/>
      <c r="DX123" s="13"/>
      <c r="DY123" s="13"/>
      <c r="DZ123" s="13"/>
      <c r="EA123" s="13"/>
      <c r="EB123" s="13"/>
      <c r="EC123" s="13"/>
      <c r="ED123" s="13"/>
      <c r="EE123" s="13"/>
    </row>
    <row r="124" spans="1:135" s="12" customFormat="1" ht="13.5" customHeight="1">
      <c r="A124" s="61"/>
      <c r="B124" s="62"/>
      <c r="C124" s="63"/>
      <c r="D124" s="121" t="s">
        <v>347</v>
      </c>
      <c r="E124" s="63"/>
      <c r="F124" s="122">
        <f>(62.38)*1.3</f>
        <v>81.094000000000008</v>
      </c>
      <c r="G124" s="65"/>
      <c r="H124" s="65"/>
      <c r="I124" s="66"/>
      <c r="J124" s="235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26"/>
      <c r="Y124" s="226"/>
      <c r="Z124" s="226"/>
      <c r="AA124" s="226"/>
      <c r="AB124" s="226"/>
      <c r="AC124" s="226"/>
      <c r="AD124" s="226"/>
      <c r="AE124" s="226"/>
      <c r="AF124" s="226"/>
      <c r="AG124" s="226"/>
      <c r="AH124" s="226"/>
      <c r="AI124" s="226"/>
      <c r="AJ124" s="226"/>
      <c r="AK124" s="226"/>
      <c r="AL124" s="226"/>
      <c r="AM124" s="226"/>
      <c r="AN124" s="226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</row>
    <row r="125" spans="1:135" s="12" customFormat="1" ht="13.5" customHeight="1">
      <c r="A125" s="61"/>
      <c r="B125" s="62"/>
      <c r="C125" s="63"/>
      <c r="D125" s="121" t="s">
        <v>348</v>
      </c>
      <c r="E125" s="63"/>
      <c r="F125" s="122">
        <f>(69.44)*1.3</f>
        <v>90.272000000000006</v>
      </c>
      <c r="G125" s="65"/>
      <c r="H125" s="65"/>
      <c r="I125" s="66"/>
      <c r="J125" s="235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26"/>
      <c r="W125" s="226"/>
      <c r="X125" s="226"/>
      <c r="Y125" s="226"/>
      <c r="Z125" s="226"/>
      <c r="AA125" s="226"/>
      <c r="AB125" s="226"/>
      <c r="AC125" s="226"/>
      <c r="AD125" s="226"/>
      <c r="AE125" s="226"/>
      <c r="AF125" s="226"/>
      <c r="AG125" s="226"/>
      <c r="AH125" s="226"/>
      <c r="AI125" s="226"/>
      <c r="AJ125" s="226"/>
      <c r="AK125" s="226"/>
      <c r="AL125" s="226"/>
      <c r="AM125" s="226"/>
      <c r="AN125" s="226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</row>
    <row r="126" spans="1:135" s="12" customFormat="1" ht="13.5" customHeight="1">
      <c r="A126" s="61"/>
      <c r="B126" s="62"/>
      <c r="C126" s="63"/>
      <c r="D126" s="121" t="s">
        <v>349</v>
      </c>
      <c r="E126" s="63"/>
      <c r="F126" s="122">
        <f>(287.22+30.35)*1.3</f>
        <v>412.84100000000007</v>
      </c>
      <c r="G126" s="65"/>
      <c r="H126" s="65"/>
      <c r="I126" s="66"/>
      <c r="J126" s="235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26"/>
      <c r="W126" s="226"/>
      <c r="X126" s="226"/>
      <c r="Y126" s="226"/>
      <c r="Z126" s="226"/>
      <c r="AA126" s="226"/>
      <c r="AB126" s="226"/>
      <c r="AC126" s="226"/>
      <c r="AD126" s="226"/>
      <c r="AE126" s="226"/>
      <c r="AF126" s="226"/>
      <c r="AG126" s="226"/>
      <c r="AH126" s="226"/>
      <c r="AI126" s="226"/>
      <c r="AJ126" s="226"/>
      <c r="AK126" s="226"/>
      <c r="AL126" s="226"/>
      <c r="AM126" s="226"/>
      <c r="AN126" s="226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</row>
    <row r="127" spans="1:135" s="12" customFormat="1" ht="13.5" customHeight="1">
      <c r="A127" s="61"/>
      <c r="B127" s="62"/>
      <c r="C127" s="63"/>
      <c r="D127" s="121" t="s">
        <v>350</v>
      </c>
      <c r="E127" s="63"/>
      <c r="F127" s="122">
        <f>(28.66)*1.3</f>
        <v>37.258000000000003</v>
      </c>
      <c r="G127" s="65"/>
      <c r="H127" s="65"/>
      <c r="I127" s="66"/>
      <c r="J127" s="212"/>
      <c r="K127" s="40"/>
      <c r="L127" s="40"/>
      <c r="M127" s="40"/>
      <c r="N127" s="40"/>
      <c r="O127" s="40"/>
      <c r="P127" s="125"/>
      <c r="Q127" s="126"/>
      <c r="R127" s="127"/>
      <c r="S127" s="126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</row>
    <row r="128" spans="1:135" s="12" customFormat="1" ht="13.5" customHeight="1">
      <c r="A128" s="61"/>
      <c r="B128" s="62"/>
      <c r="C128" s="63"/>
      <c r="D128" s="121" t="s">
        <v>351</v>
      </c>
      <c r="E128" s="63"/>
      <c r="F128" s="122">
        <f>(83.83)*1.3</f>
        <v>108.979</v>
      </c>
      <c r="G128" s="65"/>
      <c r="H128" s="65"/>
      <c r="I128" s="66"/>
      <c r="J128" s="212"/>
      <c r="K128" s="40"/>
      <c r="L128" s="40"/>
      <c r="M128" s="40"/>
      <c r="N128" s="40"/>
      <c r="O128" s="40"/>
      <c r="P128" s="125"/>
      <c r="Q128" s="126"/>
      <c r="R128" s="127"/>
      <c r="S128" s="126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</row>
    <row r="129" spans="1:135" s="12" customFormat="1" ht="13.5" customHeight="1">
      <c r="A129" s="61"/>
      <c r="B129" s="62"/>
      <c r="C129" s="63"/>
      <c r="D129" s="121" t="s">
        <v>168</v>
      </c>
      <c r="E129" s="63"/>
      <c r="F129" s="122">
        <f>-(3.6*5.07)*3</f>
        <v>-54.756000000000007</v>
      </c>
      <c r="G129" s="65"/>
      <c r="H129" s="65"/>
      <c r="I129" s="66"/>
      <c r="J129" s="40"/>
      <c r="K129" s="40"/>
      <c r="L129" s="40"/>
      <c r="M129" s="40"/>
      <c r="N129" s="40"/>
      <c r="O129" s="40"/>
      <c r="P129" s="60"/>
      <c r="Q129" s="126"/>
      <c r="R129" s="127"/>
      <c r="S129" s="126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</row>
    <row r="130" spans="1:135" s="12" customFormat="1" ht="13.5" customHeight="1">
      <c r="A130" s="61"/>
      <c r="B130" s="62"/>
      <c r="C130" s="63"/>
      <c r="D130" s="121" t="s">
        <v>360</v>
      </c>
      <c r="E130" s="63"/>
      <c r="F130" s="122"/>
      <c r="G130" s="65"/>
      <c r="H130" s="65"/>
      <c r="I130" s="66"/>
      <c r="J130" s="40"/>
      <c r="K130" s="40"/>
      <c r="L130" s="40"/>
      <c r="M130" s="40"/>
      <c r="N130" s="40"/>
      <c r="O130" s="40"/>
      <c r="P130" s="60"/>
      <c r="Q130" s="126"/>
      <c r="R130" s="127"/>
      <c r="S130" s="126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</row>
    <row r="131" spans="1:135" s="8" customFormat="1" ht="13.5" customHeight="1">
      <c r="A131" s="67">
        <v>32</v>
      </c>
      <c r="B131" s="120" t="s">
        <v>44</v>
      </c>
      <c r="C131" s="69">
        <v>978013191</v>
      </c>
      <c r="D131" s="69" t="s">
        <v>169</v>
      </c>
      <c r="E131" s="69" t="s">
        <v>35</v>
      </c>
      <c r="F131" s="101">
        <f>SUM(F133)</f>
        <v>164.86599999999999</v>
      </c>
      <c r="G131" s="70"/>
      <c r="H131" s="70">
        <f>F131*G131</f>
        <v>0</v>
      </c>
      <c r="I131" s="102" t="s">
        <v>36</v>
      </c>
      <c r="J131" s="226"/>
      <c r="K131" s="274"/>
      <c r="L131" s="275"/>
      <c r="M131" s="275"/>
      <c r="N131" s="275"/>
      <c r="O131" s="275"/>
      <c r="P131" s="275"/>
      <c r="Q131" s="275"/>
      <c r="R131" s="275"/>
      <c r="S131" s="275"/>
      <c r="T131" s="275"/>
      <c r="U131" s="275"/>
      <c r="V131" s="275"/>
      <c r="W131" s="275"/>
      <c r="X131" s="275"/>
      <c r="Y131" s="275"/>
      <c r="Z131" s="275"/>
      <c r="AA131" s="275"/>
      <c r="AB131" s="275"/>
      <c r="AC131" s="275"/>
      <c r="AD131" s="275"/>
      <c r="AE131" s="275"/>
      <c r="AF131" s="275"/>
      <c r="AG131" s="275"/>
      <c r="AH131" s="275"/>
      <c r="AI131" s="275"/>
      <c r="AJ131" s="275"/>
      <c r="AK131" s="275"/>
      <c r="AL131" s="275"/>
      <c r="AM131" s="275"/>
      <c r="AN131" s="275"/>
      <c r="AO131" s="72"/>
      <c r="AP131" s="72"/>
      <c r="AQ131" s="72"/>
      <c r="AR131" s="72"/>
      <c r="AS131" s="72"/>
      <c r="AT131" s="72"/>
      <c r="AU131" s="72"/>
      <c r="AV131" s="72"/>
      <c r="AW131" s="72"/>
      <c r="AX131" s="72"/>
      <c r="AY131" s="72"/>
      <c r="AZ131" s="72"/>
      <c r="BA131" s="72"/>
      <c r="BB131" s="72"/>
      <c r="BC131" s="72"/>
      <c r="BD131" s="72"/>
      <c r="BE131" s="72"/>
      <c r="BF131" s="72"/>
      <c r="BG131" s="72"/>
      <c r="BH131" s="72"/>
      <c r="BI131" s="72"/>
      <c r="BJ131" s="72"/>
      <c r="BK131" s="72"/>
      <c r="BL131" s="72"/>
      <c r="BM131" s="72"/>
      <c r="BN131" s="72"/>
      <c r="BO131" s="72"/>
      <c r="BP131" s="72"/>
      <c r="BQ131" s="72"/>
      <c r="BR131" s="72"/>
      <c r="BS131" s="72"/>
      <c r="BT131" s="72"/>
      <c r="BU131" s="72"/>
      <c r="BV131" s="72"/>
      <c r="BW131" s="72"/>
      <c r="BX131" s="72"/>
      <c r="BY131" s="72"/>
      <c r="BZ131" s="72"/>
      <c r="CA131" s="72"/>
      <c r="CB131" s="72"/>
      <c r="CC131" s="72"/>
      <c r="CD131" s="72"/>
      <c r="CE131" s="72"/>
      <c r="CF131" s="72"/>
      <c r="CG131" s="72"/>
      <c r="CH131" s="72"/>
      <c r="CI131" s="72"/>
      <c r="CJ131" s="72"/>
      <c r="CK131" s="72"/>
      <c r="CL131" s="72"/>
      <c r="CM131" s="72"/>
      <c r="CN131" s="72"/>
      <c r="CO131" s="72"/>
      <c r="CP131" s="72"/>
      <c r="CQ131" s="72"/>
      <c r="CR131" s="72"/>
      <c r="CS131" s="72"/>
      <c r="CT131" s="72"/>
      <c r="CU131" s="72"/>
      <c r="CV131" s="72"/>
      <c r="CW131" s="72"/>
      <c r="CX131" s="72"/>
      <c r="CY131" s="72"/>
      <c r="CZ131" s="72"/>
      <c r="DA131" s="72"/>
      <c r="DB131" s="72"/>
      <c r="DC131" s="72"/>
      <c r="DD131" s="72"/>
      <c r="DE131" s="72"/>
      <c r="DF131" s="72"/>
      <c r="DG131" s="72"/>
      <c r="DH131" s="72"/>
      <c r="DI131" s="72"/>
      <c r="DJ131" s="72"/>
      <c r="DK131" s="72"/>
      <c r="DL131" s="72"/>
      <c r="DM131" s="72"/>
      <c r="DN131" s="72"/>
      <c r="DO131" s="72"/>
      <c r="DP131" s="72"/>
      <c r="DQ131" s="72"/>
      <c r="DR131" s="72"/>
      <c r="DS131" s="72"/>
      <c r="DT131" s="72"/>
      <c r="DU131" s="72"/>
      <c r="DV131" s="72"/>
      <c r="DW131" s="72"/>
      <c r="DX131" s="72"/>
      <c r="DY131" s="72"/>
      <c r="DZ131" s="72"/>
      <c r="EA131" s="72"/>
      <c r="EB131" s="72"/>
      <c r="EC131" s="72"/>
      <c r="ED131" s="72"/>
      <c r="EE131" s="72"/>
    </row>
    <row r="132" spans="1:135" s="8" customFormat="1" ht="13.5" customHeight="1">
      <c r="A132" s="67"/>
      <c r="B132" s="120"/>
      <c r="C132" s="69"/>
      <c r="D132" s="121" t="s">
        <v>170</v>
      </c>
      <c r="E132" s="69"/>
      <c r="F132" s="101"/>
      <c r="G132" s="70"/>
      <c r="H132" s="70"/>
      <c r="I132" s="307"/>
      <c r="J132" s="279"/>
      <c r="K132" s="274"/>
      <c r="L132" s="275"/>
      <c r="M132" s="275"/>
      <c r="N132" s="275"/>
      <c r="O132" s="275"/>
      <c r="P132" s="275"/>
      <c r="Q132" s="275"/>
      <c r="R132" s="275"/>
      <c r="S132" s="275"/>
      <c r="T132" s="275"/>
      <c r="U132" s="275"/>
      <c r="V132" s="275"/>
      <c r="W132" s="275"/>
      <c r="X132" s="275"/>
      <c r="Y132" s="275"/>
      <c r="Z132" s="275"/>
      <c r="AA132" s="275"/>
      <c r="AB132" s="275"/>
      <c r="AC132" s="275"/>
      <c r="AD132" s="275"/>
      <c r="AE132" s="275"/>
      <c r="AF132" s="275"/>
      <c r="AG132" s="275"/>
      <c r="AH132" s="275"/>
      <c r="AI132" s="275"/>
      <c r="AJ132" s="275"/>
      <c r="AK132" s="275"/>
      <c r="AL132" s="275"/>
      <c r="AM132" s="275"/>
      <c r="AN132" s="275"/>
      <c r="AO132" s="72"/>
      <c r="AP132" s="72"/>
      <c r="AQ132" s="72"/>
      <c r="AR132" s="72"/>
      <c r="AS132" s="72"/>
      <c r="AT132" s="72"/>
      <c r="AU132" s="72"/>
      <c r="AV132" s="72"/>
      <c r="AW132" s="72"/>
      <c r="AX132" s="72"/>
      <c r="AY132" s="72"/>
      <c r="AZ132" s="72"/>
      <c r="BA132" s="72"/>
      <c r="BB132" s="72"/>
      <c r="BC132" s="72"/>
      <c r="BD132" s="72"/>
      <c r="BE132" s="72"/>
      <c r="BF132" s="72"/>
      <c r="BG132" s="72"/>
      <c r="BH132" s="72"/>
      <c r="BI132" s="72"/>
      <c r="BJ132" s="72"/>
      <c r="BK132" s="72"/>
      <c r="BL132" s="72"/>
      <c r="BM132" s="72"/>
      <c r="BN132" s="72"/>
      <c r="BO132" s="72"/>
      <c r="BP132" s="72"/>
      <c r="BQ132" s="72"/>
      <c r="BR132" s="72"/>
      <c r="BS132" s="72"/>
      <c r="BT132" s="72"/>
      <c r="BU132" s="72"/>
      <c r="BV132" s="72"/>
      <c r="BW132" s="72"/>
      <c r="BX132" s="72"/>
      <c r="BY132" s="72"/>
      <c r="BZ132" s="72"/>
      <c r="CA132" s="72"/>
      <c r="CB132" s="72"/>
      <c r="CC132" s="72"/>
      <c r="CD132" s="72"/>
      <c r="CE132" s="72"/>
      <c r="CF132" s="72"/>
      <c r="CG132" s="72"/>
      <c r="CH132" s="72"/>
      <c r="CI132" s="72"/>
      <c r="CJ132" s="72"/>
      <c r="CK132" s="72"/>
      <c r="CL132" s="72"/>
      <c r="CM132" s="72"/>
      <c r="CN132" s="72"/>
      <c r="CO132" s="72"/>
      <c r="CP132" s="72"/>
      <c r="CQ132" s="72"/>
      <c r="CR132" s="72"/>
      <c r="CS132" s="72"/>
      <c r="CT132" s="72"/>
      <c r="CU132" s="72"/>
      <c r="CV132" s="72"/>
      <c r="CW132" s="72"/>
      <c r="CX132" s="72"/>
      <c r="CY132" s="72"/>
      <c r="CZ132" s="72"/>
      <c r="DA132" s="72"/>
      <c r="DB132" s="72"/>
      <c r="DC132" s="72"/>
      <c r="DD132" s="72"/>
      <c r="DE132" s="72"/>
      <c r="DF132" s="72"/>
      <c r="DG132" s="72"/>
      <c r="DH132" s="72"/>
      <c r="DI132" s="72"/>
      <c r="DJ132" s="72"/>
      <c r="DK132" s="72"/>
      <c r="DL132" s="72"/>
      <c r="DM132" s="72"/>
      <c r="DN132" s="72"/>
      <c r="DO132" s="72"/>
      <c r="DP132" s="72"/>
      <c r="DQ132" s="72"/>
      <c r="DR132" s="72"/>
      <c r="DS132" s="72"/>
      <c r="DT132" s="72"/>
      <c r="DU132" s="72"/>
      <c r="DV132" s="72"/>
      <c r="DW132" s="72"/>
      <c r="DX132" s="72"/>
      <c r="DY132" s="72"/>
      <c r="DZ132" s="72"/>
      <c r="EA132" s="72"/>
      <c r="EB132" s="72"/>
      <c r="EC132" s="72"/>
      <c r="ED132" s="72"/>
      <c r="EE132" s="72"/>
    </row>
    <row r="133" spans="1:135" s="8" customFormat="1" ht="27" customHeight="1">
      <c r="A133" s="67"/>
      <c r="B133" s="120"/>
      <c r="C133" s="69"/>
      <c r="D133" s="121" t="s">
        <v>352</v>
      </c>
      <c r="E133" s="69"/>
      <c r="F133" s="122">
        <f>((11*2+19*2)*2.3-(1.8*2.3+1.6*2.3+1.6*2.1))*1.3</f>
        <v>164.86599999999999</v>
      </c>
      <c r="G133" s="70"/>
      <c r="H133" s="70"/>
      <c r="I133" s="102"/>
      <c r="J133" s="318"/>
      <c r="K133" s="275"/>
      <c r="L133" s="275"/>
      <c r="M133" s="275"/>
      <c r="N133" s="275"/>
      <c r="O133" s="275"/>
      <c r="P133" s="275"/>
      <c r="Q133" s="275"/>
      <c r="R133" s="275"/>
      <c r="S133" s="275"/>
      <c r="T133" s="275"/>
      <c r="U133" s="275"/>
      <c r="V133" s="275"/>
      <c r="W133" s="275"/>
      <c r="X133" s="275"/>
      <c r="Y133" s="275"/>
      <c r="Z133" s="275"/>
      <c r="AA133" s="275"/>
      <c r="AB133" s="275"/>
      <c r="AC133" s="275"/>
      <c r="AD133" s="275"/>
      <c r="AE133" s="275"/>
      <c r="AF133" s="275"/>
      <c r="AG133" s="275"/>
      <c r="AH133" s="275"/>
      <c r="AI133" s="275"/>
      <c r="AJ133" s="275"/>
      <c r="AK133" s="275"/>
      <c r="AL133" s="275"/>
      <c r="AM133" s="275"/>
      <c r="AN133" s="275"/>
      <c r="AO133" s="72"/>
      <c r="AP133" s="72"/>
      <c r="AQ133" s="72"/>
      <c r="AR133" s="72"/>
      <c r="AS133" s="72"/>
      <c r="AT133" s="72"/>
      <c r="AU133" s="72"/>
      <c r="AV133" s="72"/>
      <c r="AW133" s="72"/>
      <c r="AX133" s="72"/>
      <c r="AY133" s="72"/>
      <c r="AZ133" s="72"/>
      <c r="BA133" s="72"/>
      <c r="BB133" s="72"/>
      <c r="BC133" s="72"/>
      <c r="BD133" s="72"/>
      <c r="BE133" s="72"/>
      <c r="BF133" s="72"/>
      <c r="BG133" s="72"/>
      <c r="BH133" s="72"/>
      <c r="BI133" s="72"/>
      <c r="BJ133" s="72"/>
      <c r="BK133" s="72"/>
      <c r="BL133" s="72"/>
      <c r="BM133" s="72"/>
      <c r="BN133" s="72"/>
      <c r="BO133" s="72"/>
      <c r="BP133" s="72"/>
      <c r="BQ133" s="72"/>
      <c r="BR133" s="72"/>
      <c r="BS133" s="72"/>
      <c r="BT133" s="72"/>
      <c r="BU133" s="72"/>
      <c r="BV133" s="72"/>
      <c r="BW133" s="72"/>
      <c r="BX133" s="72"/>
      <c r="BY133" s="72"/>
      <c r="BZ133" s="72"/>
      <c r="CA133" s="72"/>
      <c r="CB133" s="72"/>
      <c r="CC133" s="72"/>
      <c r="CD133" s="72"/>
      <c r="CE133" s="72"/>
      <c r="CF133" s="72"/>
      <c r="CG133" s="72"/>
      <c r="CH133" s="72"/>
      <c r="CI133" s="72"/>
      <c r="CJ133" s="72"/>
      <c r="CK133" s="72"/>
      <c r="CL133" s="72"/>
      <c r="CM133" s="72"/>
      <c r="CN133" s="72"/>
      <c r="CO133" s="72"/>
      <c r="CP133" s="72"/>
      <c r="CQ133" s="72"/>
      <c r="CR133" s="72"/>
      <c r="CS133" s="72"/>
      <c r="CT133" s="72"/>
      <c r="CU133" s="72"/>
      <c r="CV133" s="72"/>
      <c r="CW133" s="72"/>
      <c r="CX133" s="72"/>
      <c r="CY133" s="72"/>
      <c r="CZ133" s="72"/>
      <c r="DA133" s="72"/>
      <c r="DB133" s="72"/>
      <c r="DC133" s="72"/>
      <c r="DD133" s="72"/>
      <c r="DE133" s="72"/>
      <c r="DF133" s="72"/>
      <c r="DG133" s="72"/>
      <c r="DH133" s="72"/>
      <c r="DI133" s="72"/>
      <c r="DJ133" s="72"/>
      <c r="DK133" s="72"/>
      <c r="DL133" s="72"/>
      <c r="DM133" s="72"/>
      <c r="DN133" s="72"/>
      <c r="DO133" s="72"/>
      <c r="DP133" s="72"/>
      <c r="DQ133" s="72"/>
      <c r="DR133" s="72"/>
      <c r="DS133" s="72"/>
      <c r="DT133" s="72"/>
      <c r="DU133" s="72"/>
      <c r="DV133" s="72"/>
      <c r="DW133" s="72"/>
      <c r="DX133" s="72"/>
      <c r="DY133" s="72"/>
      <c r="DZ133" s="72"/>
      <c r="EA133" s="72"/>
      <c r="EB133" s="72"/>
      <c r="EC133" s="72"/>
      <c r="ED133" s="72"/>
      <c r="EE133" s="72"/>
    </row>
    <row r="134" spans="1:135" s="40" customFormat="1" ht="13.5" customHeight="1">
      <c r="A134" s="85">
        <v>33</v>
      </c>
      <c r="B134" s="86" t="s">
        <v>44</v>
      </c>
      <c r="C134" s="105">
        <v>978059541</v>
      </c>
      <c r="D134" s="106" t="s">
        <v>55</v>
      </c>
      <c r="E134" s="107" t="s">
        <v>35</v>
      </c>
      <c r="F134" s="123">
        <f>SUM(F135:F136)</f>
        <v>19.237500000000001</v>
      </c>
      <c r="G134" s="124"/>
      <c r="H134" s="91">
        <f>F134*G134</f>
        <v>0</v>
      </c>
      <c r="I134" s="71" t="s">
        <v>36</v>
      </c>
      <c r="J134" s="275"/>
      <c r="K134" s="275"/>
      <c r="L134" s="275"/>
      <c r="M134" s="275"/>
      <c r="N134" s="275"/>
      <c r="O134" s="275"/>
      <c r="P134" s="275"/>
      <c r="Q134" s="275"/>
      <c r="R134" s="275"/>
      <c r="S134" s="275"/>
      <c r="T134" s="275"/>
      <c r="U134" s="275"/>
      <c r="V134" s="275"/>
      <c r="W134" s="275"/>
      <c r="X134" s="275"/>
      <c r="Y134" s="275"/>
      <c r="Z134" s="275"/>
      <c r="AA134" s="275"/>
      <c r="AB134" s="275"/>
      <c r="AC134" s="275"/>
      <c r="AD134" s="275"/>
      <c r="AE134" s="275"/>
      <c r="AF134" s="275"/>
      <c r="AG134" s="275"/>
      <c r="AH134" s="275"/>
      <c r="AI134" s="275"/>
      <c r="AJ134" s="275"/>
      <c r="AK134" s="275"/>
      <c r="AL134" s="275"/>
      <c r="AM134" s="275"/>
      <c r="AN134" s="275"/>
    </row>
    <row r="135" spans="1:135" s="40" customFormat="1" ht="13.5" customHeight="1">
      <c r="A135" s="85"/>
      <c r="B135" s="88"/>
      <c r="C135" s="105"/>
      <c r="D135" s="119" t="s">
        <v>171</v>
      </c>
      <c r="E135" s="107"/>
      <c r="F135" s="95">
        <f>1.05*1.75+8.8*1.5</f>
        <v>15.037500000000001</v>
      </c>
      <c r="G135" s="124"/>
      <c r="H135" s="91"/>
      <c r="I135" s="71"/>
      <c r="J135" s="283"/>
      <c r="K135" s="274"/>
      <c r="L135" s="275"/>
      <c r="M135" s="275"/>
      <c r="N135" s="275"/>
      <c r="O135" s="275"/>
      <c r="P135" s="275"/>
      <c r="Q135" s="275"/>
      <c r="R135" s="275"/>
      <c r="S135" s="275"/>
      <c r="T135" s="275"/>
      <c r="U135" s="275"/>
      <c r="V135" s="275"/>
      <c r="W135" s="275"/>
      <c r="X135" s="275"/>
      <c r="Y135" s="275"/>
      <c r="Z135" s="275"/>
      <c r="AA135" s="275"/>
      <c r="AB135" s="275"/>
      <c r="AC135" s="275"/>
      <c r="AD135" s="275"/>
      <c r="AE135" s="275"/>
      <c r="AF135" s="275"/>
      <c r="AG135" s="275"/>
      <c r="AH135" s="275"/>
      <c r="AI135" s="275"/>
      <c r="AJ135" s="275"/>
      <c r="AK135" s="275"/>
      <c r="AL135" s="275"/>
      <c r="AM135" s="275"/>
      <c r="AN135" s="275"/>
    </row>
    <row r="136" spans="1:135" s="40" customFormat="1" ht="13.5" customHeight="1">
      <c r="A136" s="85"/>
      <c r="B136" s="88"/>
      <c r="C136" s="105"/>
      <c r="D136" s="119" t="s">
        <v>319</v>
      </c>
      <c r="E136" s="107"/>
      <c r="F136" s="95">
        <f>(1+1.1)*2</f>
        <v>4.2</v>
      </c>
      <c r="G136" s="124"/>
      <c r="H136" s="91"/>
      <c r="I136" s="71"/>
      <c r="J136" s="283"/>
      <c r="K136" s="274"/>
      <c r="L136" s="275"/>
      <c r="M136" s="275"/>
      <c r="N136" s="275"/>
      <c r="O136" s="275"/>
      <c r="P136" s="275"/>
      <c r="Q136" s="275"/>
      <c r="R136" s="275"/>
      <c r="S136" s="275"/>
      <c r="T136" s="275"/>
      <c r="U136" s="275"/>
      <c r="V136" s="275"/>
      <c r="W136" s="275"/>
      <c r="X136" s="275"/>
      <c r="Y136" s="275"/>
      <c r="Z136" s="275"/>
      <c r="AA136" s="275"/>
      <c r="AB136" s="275"/>
      <c r="AC136" s="275"/>
      <c r="AD136" s="275"/>
      <c r="AE136" s="275"/>
      <c r="AF136" s="275"/>
      <c r="AG136" s="275"/>
      <c r="AH136" s="275"/>
      <c r="AI136" s="275"/>
      <c r="AJ136" s="275"/>
      <c r="AK136" s="275"/>
      <c r="AL136" s="275"/>
      <c r="AM136" s="275"/>
      <c r="AN136" s="275"/>
    </row>
    <row r="137" spans="1:135" s="276" customFormat="1" ht="27" customHeight="1">
      <c r="A137" s="269" t="s">
        <v>331</v>
      </c>
      <c r="B137" s="120" t="s">
        <v>172</v>
      </c>
      <c r="C137" s="270" t="s">
        <v>173</v>
      </c>
      <c r="D137" s="271" t="s">
        <v>174</v>
      </c>
      <c r="E137" s="271" t="s">
        <v>35</v>
      </c>
      <c r="F137" s="272">
        <f>SUM(F139:F139)</f>
        <v>128.25</v>
      </c>
      <c r="G137" s="273"/>
      <c r="H137" s="273">
        <f>F137*G137</f>
        <v>0</v>
      </c>
      <c r="I137" s="102" t="s">
        <v>45</v>
      </c>
      <c r="J137" s="235"/>
      <c r="K137" s="226"/>
      <c r="L137" s="226"/>
      <c r="M137" s="226"/>
      <c r="N137" s="226"/>
      <c r="O137" s="226"/>
      <c r="P137" s="226"/>
      <c r="Q137" s="226"/>
      <c r="R137" s="226"/>
      <c r="S137" s="226"/>
      <c r="T137" s="226"/>
      <c r="U137" s="226"/>
      <c r="V137" s="226"/>
      <c r="W137" s="226"/>
      <c r="X137" s="226"/>
      <c r="Y137" s="226"/>
      <c r="Z137" s="226"/>
      <c r="AA137" s="226"/>
      <c r="AB137" s="226"/>
      <c r="AC137" s="226"/>
      <c r="AD137" s="226"/>
      <c r="AE137" s="226"/>
      <c r="AF137" s="226"/>
      <c r="AG137" s="226"/>
      <c r="AH137" s="226"/>
      <c r="AI137" s="226"/>
      <c r="AJ137" s="226"/>
      <c r="AK137" s="226"/>
      <c r="AL137" s="226"/>
      <c r="AM137" s="226"/>
      <c r="AN137" s="226"/>
      <c r="AO137" s="275"/>
      <c r="AP137" s="275"/>
      <c r="AQ137" s="275"/>
      <c r="AR137" s="275"/>
      <c r="AS137" s="275"/>
      <c r="AT137" s="275"/>
      <c r="AU137" s="275"/>
      <c r="AV137" s="275"/>
      <c r="AW137" s="275"/>
      <c r="AX137" s="275"/>
      <c r="AY137" s="275"/>
      <c r="AZ137" s="275"/>
      <c r="BA137" s="275"/>
      <c r="BB137" s="275"/>
      <c r="BC137" s="275"/>
      <c r="BD137" s="275"/>
      <c r="BE137" s="275"/>
      <c r="BF137" s="275"/>
      <c r="BG137" s="275"/>
      <c r="BH137" s="275"/>
      <c r="BI137" s="275"/>
      <c r="BJ137" s="275"/>
      <c r="BK137" s="275"/>
      <c r="BL137" s="275"/>
      <c r="BM137" s="275"/>
      <c r="BN137" s="275"/>
      <c r="BO137" s="275"/>
      <c r="BP137" s="275"/>
      <c r="BQ137" s="275"/>
      <c r="BR137" s="275"/>
      <c r="BS137" s="275"/>
      <c r="BT137" s="275"/>
      <c r="BU137" s="275"/>
      <c r="BV137" s="275"/>
      <c r="BW137" s="275"/>
      <c r="BX137" s="275"/>
      <c r="BY137" s="275"/>
      <c r="BZ137" s="275"/>
      <c r="CA137" s="275"/>
      <c r="CB137" s="275"/>
      <c r="CC137" s="275"/>
      <c r="CD137" s="275"/>
      <c r="CE137" s="275"/>
      <c r="CF137" s="275"/>
      <c r="CG137" s="275"/>
      <c r="CH137" s="275"/>
      <c r="CI137" s="275"/>
      <c r="CJ137" s="275"/>
      <c r="CK137" s="275"/>
      <c r="CL137" s="275"/>
      <c r="CM137" s="275"/>
      <c r="CN137" s="275"/>
      <c r="CO137" s="275"/>
      <c r="CP137" s="275"/>
      <c r="CQ137" s="275"/>
      <c r="CR137" s="275"/>
      <c r="CS137" s="275"/>
      <c r="CT137" s="275"/>
      <c r="CU137" s="275"/>
      <c r="CV137" s="275"/>
      <c r="CW137" s="275"/>
      <c r="CX137" s="275"/>
      <c r="CY137" s="275"/>
      <c r="CZ137" s="275"/>
      <c r="DA137" s="275"/>
      <c r="DB137" s="275"/>
      <c r="DC137" s="275"/>
      <c r="DD137" s="275"/>
      <c r="DE137" s="275"/>
      <c r="DF137" s="275"/>
      <c r="DG137" s="275"/>
      <c r="DH137" s="275"/>
      <c r="DI137" s="275"/>
      <c r="DJ137" s="275"/>
      <c r="DK137" s="275"/>
      <c r="DL137" s="275"/>
      <c r="DM137" s="275"/>
      <c r="DN137" s="275"/>
      <c r="DO137" s="275"/>
      <c r="DP137" s="275"/>
      <c r="DQ137" s="275"/>
      <c r="DR137" s="275"/>
      <c r="DS137" s="275"/>
      <c r="DT137" s="275"/>
      <c r="DU137" s="275"/>
      <c r="DV137" s="275"/>
      <c r="DW137" s="275"/>
      <c r="DX137" s="275"/>
      <c r="DY137" s="275"/>
      <c r="DZ137" s="275"/>
      <c r="EA137" s="275"/>
      <c r="EB137" s="275"/>
      <c r="EC137" s="275"/>
      <c r="ED137" s="275"/>
      <c r="EE137" s="275"/>
    </row>
    <row r="138" spans="1:135" s="276" customFormat="1" ht="67.5" customHeight="1">
      <c r="A138" s="277"/>
      <c r="B138" s="271"/>
      <c r="C138" s="271"/>
      <c r="D138" s="75" t="s">
        <v>175</v>
      </c>
      <c r="E138" s="271"/>
      <c r="F138" s="278"/>
      <c r="G138" s="273"/>
      <c r="H138" s="273"/>
      <c r="I138" s="273"/>
      <c r="J138" s="226"/>
      <c r="K138" s="226"/>
      <c r="L138" s="226"/>
      <c r="M138" s="226"/>
      <c r="N138" s="226"/>
      <c r="O138" s="226"/>
      <c r="P138" s="226"/>
      <c r="Q138" s="226"/>
      <c r="R138" s="226"/>
      <c r="S138" s="226"/>
      <c r="T138" s="226"/>
      <c r="U138" s="226"/>
      <c r="V138" s="226"/>
      <c r="W138" s="226"/>
      <c r="X138" s="226"/>
      <c r="Y138" s="226"/>
      <c r="Z138" s="226"/>
      <c r="AA138" s="226"/>
      <c r="AB138" s="226"/>
      <c r="AC138" s="226"/>
      <c r="AD138" s="226"/>
      <c r="AE138" s="226"/>
      <c r="AF138" s="226"/>
      <c r="AG138" s="226"/>
      <c r="AH138" s="226"/>
      <c r="AI138" s="226"/>
      <c r="AJ138" s="226"/>
      <c r="AK138" s="226"/>
      <c r="AL138" s="226"/>
      <c r="AM138" s="226"/>
      <c r="AN138" s="226"/>
      <c r="AO138" s="275"/>
      <c r="AP138" s="275"/>
      <c r="AQ138" s="275"/>
      <c r="AR138" s="275"/>
      <c r="AS138" s="275"/>
      <c r="AT138" s="275"/>
      <c r="AU138" s="275"/>
      <c r="AV138" s="275"/>
      <c r="AW138" s="275"/>
      <c r="AX138" s="275"/>
      <c r="AY138" s="275"/>
      <c r="AZ138" s="275"/>
      <c r="BA138" s="275"/>
      <c r="BB138" s="275"/>
      <c r="BC138" s="275"/>
      <c r="BD138" s="275"/>
      <c r="BE138" s="275"/>
      <c r="BF138" s="275"/>
      <c r="BG138" s="275"/>
      <c r="BH138" s="275"/>
      <c r="BI138" s="275"/>
      <c r="BJ138" s="275"/>
      <c r="BK138" s="275"/>
      <c r="BL138" s="275"/>
      <c r="BM138" s="275"/>
      <c r="BN138" s="275"/>
      <c r="BO138" s="275"/>
      <c r="BP138" s="275"/>
      <c r="BQ138" s="275"/>
      <c r="BR138" s="275"/>
      <c r="BS138" s="275"/>
      <c r="BT138" s="275"/>
      <c r="BU138" s="275"/>
      <c r="BV138" s="275"/>
      <c r="BW138" s="275"/>
      <c r="BX138" s="275"/>
      <c r="BY138" s="275"/>
      <c r="BZ138" s="275"/>
      <c r="CA138" s="275"/>
      <c r="CB138" s="275"/>
      <c r="CC138" s="275"/>
      <c r="CD138" s="275"/>
      <c r="CE138" s="275"/>
      <c r="CF138" s="275"/>
      <c r="CG138" s="275"/>
      <c r="CH138" s="275"/>
      <c r="CI138" s="275"/>
      <c r="CJ138" s="275"/>
      <c r="CK138" s="275"/>
      <c r="CL138" s="275"/>
      <c r="CM138" s="275"/>
      <c r="CN138" s="275"/>
      <c r="CO138" s="275"/>
      <c r="CP138" s="275"/>
      <c r="CQ138" s="275"/>
      <c r="CR138" s="275"/>
      <c r="CS138" s="275"/>
      <c r="CT138" s="275"/>
      <c r="CU138" s="275"/>
      <c r="CV138" s="275"/>
      <c r="CW138" s="275"/>
      <c r="CX138" s="275"/>
      <c r="CY138" s="275"/>
      <c r="CZ138" s="275"/>
      <c r="DA138" s="275"/>
      <c r="DB138" s="275"/>
      <c r="DC138" s="275"/>
      <c r="DD138" s="275"/>
      <c r="DE138" s="275"/>
      <c r="DF138" s="275"/>
      <c r="DG138" s="275"/>
      <c r="DH138" s="275"/>
      <c r="DI138" s="275"/>
      <c r="DJ138" s="275"/>
      <c r="DK138" s="275"/>
      <c r="DL138" s="275"/>
      <c r="DM138" s="275"/>
      <c r="DN138" s="275"/>
      <c r="DO138" s="275"/>
      <c r="DP138" s="275"/>
      <c r="DQ138" s="275"/>
      <c r="DR138" s="275"/>
      <c r="DS138" s="275"/>
      <c r="DT138" s="275"/>
      <c r="DU138" s="275"/>
      <c r="DV138" s="275"/>
      <c r="DW138" s="275"/>
      <c r="DX138" s="275"/>
      <c r="DY138" s="275"/>
      <c r="DZ138" s="275"/>
      <c r="EA138" s="275"/>
      <c r="EB138" s="275"/>
      <c r="EC138" s="275"/>
      <c r="ED138" s="275"/>
      <c r="EE138" s="275"/>
    </row>
    <row r="139" spans="1:135" s="276" customFormat="1" ht="13.5" customHeight="1">
      <c r="A139" s="280"/>
      <c r="B139" s="270"/>
      <c r="C139" s="270"/>
      <c r="D139" s="121" t="s">
        <v>320</v>
      </c>
      <c r="E139" s="270"/>
      <c r="F139" s="122">
        <f>35.66+38.43+5.62+41.31+7.23</f>
        <v>128.25</v>
      </c>
      <c r="G139" s="281"/>
      <c r="H139" s="281"/>
      <c r="I139" s="282"/>
      <c r="J139" s="226"/>
      <c r="K139" s="226"/>
      <c r="L139" s="226"/>
      <c r="M139" s="226"/>
      <c r="N139" s="226"/>
      <c r="O139" s="226"/>
      <c r="P139" s="226"/>
      <c r="Q139" s="226"/>
      <c r="R139" s="226"/>
      <c r="S139" s="226"/>
      <c r="T139" s="226"/>
      <c r="U139" s="226"/>
      <c r="V139" s="226"/>
      <c r="W139" s="226"/>
      <c r="X139" s="226"/>
      <c r="Y139" s="226"/>
      <c r="Z139" s="226"/>
      <c r="AA139" s="226"/>
      <c r="AB139" s="226"/>
      <c r="AC139" s="226"/>
      <c r="AD139" s="226"/>
      <c r="AE139" s="226"/>
      <c r="AF139" s="226"/>
      <c r="AG139" s="226"/>
      <c r="AH139" s="226"/>
      <c r="AI139" s="226"/>
      <c r="AJ139" s="226"/>
      <c r="AK139" s="226"/>
      <c r="AL139" s="226"/>
      <c r="AM139" s="226"/>
      <c r="AN139" s="226"/>
      <c r="AO139" s="275"/>
      <c r="AP139" s="275"/>
      <c r="AQ139" s="275"/>
      <c r="AR139" s="275"/>
      <c r="AS139" s="275"/>
      <c r="AT139" s="275"/>
      <c r="AU139" s="275"/>
      <c r="AV139" s="275"/>
      <c r="AW139" s="275"/>
      <c r="AX139" s="275"/>
      <c r="AY139" s="275"/>
      <c r="AZ139" s="275"/>
      <c r="BA139" s="275"/>
      <c r="BB139" s="275"/>
      <c r="BC139" s="275"/>
      <c r="BD139" s="275"/>
      <c r="BE139" s="275"/>
      <c r="BF139" s="275"/>
      <c r="BG139" s="275"/>
      <c r="BH139" s="275"/>
      <c r="BI139" s="275"/>
      <c r="BJ139" s="275"/>
      <c r="BK139" s="275"/>
      <c r="BL139" s="275"/>
      <c r="BM139" s="275"/>
      <c r="BN139" s="275"/>
      <c r="BO139" s="275"/>
      <c r="BP139" s="275"/>
      <c r="BQ139" s="275"/>
      <c r="BR139" s="275"/>
      <c r="BS139" s="275"/>
      <c r="BT139" s="275"/>
      <c r="BU139" s="275"/>
      <c r="BV139" s="275"/>
      <c r="BW139" s="275"/>
      <c r="BX139" s="275"/>
      <c r="BY139" s="275"/>
      <c r="BZ139" s="275"/>
      <c r="CA139" s="275"/>
      <c r="CB139" s="275"/>
      <c r="CC139" s="275"/>
      <c r="CD139" s="275"/>
      <c r="CE139" s="275"/>
      <c r="CF139" s="275"/>
      <c r="CG139" s="275"/>
      <c r="CH139" s="275"/>
      <c r="CI139" s="275"/>
      <c r="CJ139" s="275"/>
      <c r="CK139" s="275"/>
      <c r="CL139" s="275"/>
      <c r="CM139" s="275"/>
      <c r="CN139" s="275"/>
      <c r="CO139" s="275"/>
      <c r="CP139" s="275"/>
      <c r="CQ139" s="275"/>
      <c r="CR139" s="275"/>
      <c r="CS139" s="275"/>
      <c r="CT139" s="275"/>
      <c r="CU139" s="275"/>
      <c r="CV139" s="275"/>
      <c r="CW139" s="275"/>
      <c r="CX139" s="275"/>
      <c r="CY139" s="275"/>
      <c r="CZ139" s="275"/>
      <c r="DA139" s="275"/>
      <c r="DB139" s="275"/>
      <c r="DC139" s="275"/>
      <c r="DD139" s="275"/>
      <c r="DE139" s="275"/>
      <c r="DF139" s="275"/>
      <c r="DG139" s="275"/>
      <c r="DH139" s="275"/>
      <c r="DI139" s="275"/>
      <c r="DJ139" s="275"/>
      <c r="DK139" s="275"/>
      <c r="DL139" s="275"/>
      <c r="DM139" s="275"/>
      <c r="DN139" s="275"/>
      <c r="DO139" s="275"/>
      <c r="DP139" s="275"/>
      <c r="DQ139" s="275"/>
      <c r="DR139" s="275"/>
      <c r="DS139" s="275"/>
      <c r="DT139" s="275"/>
      <c r="DU139" s="275"/>
      <c r="DV139" s="275"/>
      <c r="DW139" s="275"/>
      <c r="DX139" s="275"/>
      <c r="DY139" s="275"/>
      <c r="DZ139" s="275"/>
      <c r="EA139" s="275"/>
      <c r="EB139" s="275"/>
      <c r="EC139" s="275"/>
      <c r="ED139" s="275"/>
      <c r="EE139" s="275"/>
    </row>
    <row r="140" spans="1:135" s="276" customFormat="1" ht="13.5" customHeight="1">
      <c r="A140" s="280"/>
      <c r="B140" s="270"/>
      <c r="C140" s="270"/>
      <c r="D140" s="121" t="s">
        <v>176</v>
      </c>
      <c r="E140" s="270"/>
      <c r="F140" s="122"/>
      <c r="G140" s="281"/>
      <c r="H140" s="281"/>
      <c r="I140" s="282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26"/>
      <c r="Y140" s="226"/>
      <c r="Z140" s="226"/>
      <c r="AA140" s="226"/>
      <c r="AB140" s="226"/>
      <c r="AC140" s="226"/>
      <c r="AD140" s="226"/>
      <c r="AE140" s="226"/>
      <c r="AF140" s="226"/>
      <c r="AG140" s="226"/>
      <c r="AH140" s="226"/>
      <c r="AI140" s="226"/>
      <c r="AJ140" s="226"/>
      <c r="AK140" s="226"/>
      <c r="AL140" s="226"/>
      <c r="AM140" s="226"/>
      <c r="AN140" s="226"/>
      <c r="AO140" s="275"/>
      <c r="AP140" s="275"/>
      <c r="AQ140" s="275"/>
      <c r="AR140" s="275"/>
      <c r="AS140" s="275"/>
      <c r="AT140" s="275"/>
      <c r="AU140" s="275"/>
      <c r="AV140" s="275"/>
      <c r="AW140" s="275"/>
      <c r="AX140" s="275"/>
      <c r="AY140" s="275"/>
      <c r="AZ140" s="275"/>
      <c r="BA140" s="275"/>
      <c r="BB140" s="275"/>
      <c r="BC140" s="275"/>
      <c r="BD140" s="275"/>
      <c r="BE140" s="275"/>
      <c r="BF140" s="275"/>
      <c r="BG140" s="275"/>
      <c r="BH140" s="275"/>
      <c r="BI140" s="275"/>
      <c r="BJ140" s="275"/>
      <c r="BK140" s="275"/>
      <c r="BL140" s="275"/>
      <c r="BM140" s="275"/>
      <c r="BN140" s="275"/>
      <c r="BO140" s="275"/>
      <c r="BP140" s="275"/>
      <c r="BQ140" s="275"/>
      <c r="BR140" s="275"/>
      <c r="BS140" s="275"/>
      <c r="BT140" s="275"/>
      <c r="BU140" s="275"/>
      <c r="BV140" s="275"/>
      <c r="BW140" s="275"/>
      <c r="BX140" s="275"/>
      <c r="BY140" s="275"/>
      <c r="BZ140" s="275"/>
      <c r="CA140" s="275"/>
      <c r="CB140" s="275"/>
      <c r="CC140" s="275"/>
      <c r="CD140" s="275"/>
      <c r="CE140" s="275"/>
      <c r="CF140" s="275"/>
      <c r="CG140" s="275"/>
      <c r="CH140" s="275"/>
      <c r="CI140" s="275"/>
      <c r="CJ140" s="275"/>
      <c r="CK140" s="275"/>
      <c r="CL140" s="275"/>
      <c r="CM140" s="275"/>
      <c r="CN140" s="275"/>
      <c r="CO140" s="275"/>
      <c r="CP140" s="275"/>
      <c r="CQ140" s="275"/>
      <c r="CR140" s="275"/>
      <c r="CS140" s="275"/>
      <c r="CT140" s="275"/>
      <c r="CU140" s="275"/>
      <c r="CV140" s="275"/>
      <c r="CW140" s="275"/>
      <c r="CX140" s="275"/>
      <c r="CY140" s="275"/>
      <c r="CZ140" s="275"/>
      <c r="DA140" s="275"/>
      <c r="DB140" s="275"/>
      <c r="DC140" s="275"/>
      <c r="DD140" s="275"/>
      <c r="DE140" s="275"/>
      <c r="DF140" s="275"/>
      <c r="DG140" s="275"/>
      <c r="DH140" s="275"/>
      <c r="DI140" s="275"/>
      <c r="DJ140" s="275"/>
      <c r="DK140" s="275"/>
      <c r="DL140" s="275"/>
      <c r="DM140" s="275"/>
      <c r="DN140" s="275"/>
      <c r="DO140" s="275"/>
      <c r="DP140" s="275"/>
      <c r="DQ140" s="275"/>
      <c r="DR140" s="275"/>
      <c r="DS140" s="275"/>
      <c r="DT140" s="275"/>
      <c r="DU140" s="275"/>
      <c r="DV140" s="275"/>
      <c r="DW140" s="275"/>
      <c r="DX140" s="275"/>
      <c r="DY140" s="275"/>
      <c r="DZ140" s="275"/>
      <c r="EA140" s="275"/>
      <c r="EB140" s="275"/>
      <c r="EC140" s="275"/>
      <c r="ED140" s="275"/>
      <c r="EE140" s="275"/>
    </row>
    <row r="141" spans="1:135" s="276" customFormat="1" ht="67.5" customHeight="1">
      <c r="A141" s="277"/>
      <c r="B141" s="271"/>
      <c r="C141" s="271"/>
      <c r="D141" s="255" t="s">
        <v>106</v>
      </c>
      <c r="E141" s="271"/>
      <c r="F141" s="278"/>
      <c r="G141" s="273"/>
      <c r="H141" s="273"/>
      <c r="I141" s="273"/>
      <c r="J141" s="235"/>
      <c r="K141" s="226"/>
      <c r="L141" s="226"/>
      <c r="M141" s="226"/>
      <c r="N141" s="226"/>
      <c r="O141" s="226"/>
      <c r="P141" s="226"/>
      <c r="Q141" s="226"/>
      <c r="R141" s="226"/>
      <c r="S141" s="226"/>
      <c r="T141" s="226"/>
      <c r="U141" s="226"/>
      <c r="V141" s="226"/>
      <c r="W141" s="226"/>
      <c r="X141" s="226"/>
      <c r="Y141" s="226"/>
      <c r="Z141" s="226"/>
      <c r="AA141" s="226"/>
      <c r="AB141" s="226"/>
      <c r="AC141" s="226"/>
      <c r="AD141" s="226"/>
      <c r="AE141" s="226"/>
      <c r="AF141" s="226"/>
      <c r="AG141" s="226"/>
      <c r="AH141" s="226"/>
      <c r="AI141" s="226"/>
      <c r="AJ141" s="226"/>
      <c r="AK141" s="226"/>
      <c r="AL141" s="226"/>
      <c r="AM141" s="226"/>
      <c r="AN141" s="226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5"/>
      <c r="BH141" s="275"/>
      <c r="BI141" s="275"/>
      <c r="BJ141" s="275"/>
      <c r="BK141" s="275"/>
      <c r="BL141" s="275"/>
      <c r="BM141" s="275"/>
      <c r="BN141" s="275"/>
      <c r="BO141" s="275"/>
      <c r="BP141" s="275"/>
      <c r="BQ141" s="275"/>
      <c r="BR141" s="275"/>
      <c r="BS141" s="275"/>
      <c r="BT141" s="275"/>
      <c r="BU141" s="275"/>
      <c r="BV141" s="275"/>
      <c r="BW141" s="275"/>
      <c r="BX141" s="275"/>
      <c r="BY141" s="275"/>
      <c r="BZ141" s="275"/>
      <c r="CA141" s="275"/>
      <c r="CB141" s="275"/>
      <c r="CC141" s="275"/>
      <c r="CD141" s="275"/>
      <c r="CE141" s="275"/>
      <c r="CF141" s="275"/>
      <c r="CG141" s="275"/>
      <c r="CH141" s="275"/>
      <c r="CI141" s="275"/>
      <c r="CJ141" s="275"/>
      <c r="CK141" s="275"/>
      <c r="CL141" s="275"/>
      <c r="CM141" s="275"/>
      <c r="CN141" s="275"/>
      <c r="CO141" s="275"/>
      <c r="CP141" s="275"/>
      <c r="CQ141" s="275"/>
      <c r="CR141" s="275"/>
      <c r="CS141" s="275"/>
      <c r="CT141" s="275"/>
      <c r="CU141" s="275"/>
      <c r="CV141" s="275"/>
      <c r="CW141" s="275"/>
      <c r="CX141" s="275"/>
      <c r="CY141" s="275"/>
      <c r="CZ141" s="275"/>
      <c r="DA141" s="275"/>
      <c r="DB141" s="275"/>
      <c r="DC141" s="275"/>
      <c r="DD141" s="275"/>
      <c r="DE141" s="275"/>
      <c r="DF141" s="275"/>
      <c r="DG141" s="275"/>
      <c r="DH141" s="275"/>
      <c r="DI141" s="275"/>
      <c r="DJ141" s="275"/>
      <c r="DK141" s="275"/>
      <c r="DL141" s="275"/>
      <c r="DM141" s="275"/>
      <c r="DN141" s="275"/>
      <c r="DO141" s="275"/>
      <c r="DP141" s="275"/>
      <c r="DQ141" s="275"/>
      <c r="DR141" s="275"/>
      <c r="DS141" s="275"/>
      <c r="DT141" s="275"/>
      <c r="DU141" s="275"/>
      <c r="DV141" s="275"/>
      <c r="DW141" s="275"/>
      <c r="DX141" s="275"/>
      <c r="DY141" s="275"/>
      <c r="DZ141" s="275"/>
      <c r="EA141" s="275"/>
      <c r="EB141" s="275"/>
      <c r="EC141" s="275"/>
      <c r="ED141" s="275"/>
      <c r="EE141" s="275"/>
    </row>
    <row r="142" spans="1:135" s="8" customFormat="1" ht="13.5" customHeight="1">
      <c r="A142" s="67">
        <v>35</v>
      </c>
      <c r="B142" s="68" t="s">
        <v>177</v>
      </c>
      <c r="C142" s="69" t="s">
        <v>178</v>
      </c>
      <c r="D142" s="69" t="s">
        <v>179</v>
      </c>
      <c r="E142" s="69" t="s">
        <v>51</v>
      </c>
      <c r="F142" s="101">
        <f>F143</f>
        <v>3</v>
      </c>
      <c r="G142" s="70"/>
      <c r="H142" s="70">
        <f>F142*G142</f>
        <v>0</v>
      </c>
      <c r="I142" s="102" t="s">
        <v>78</v>
      </c>
      <c r="J142" s="226"/>
      <c r="K142" s="226"/>
      <c r="L142" s="226"/>
      <c r="M142" s="226"/>
      <c r="N142" s="226"/>
      <c r="O142" s="226"/>
      <c r="P142" s="226"/>
      <c r="Q142" s="226"/>
      <c r="R142" s="226"/>
      <c r="S142" s="226"/>
      <c r="T142" s="226"/>
      <c r="U142" s="226"/>
      <c r="V142" s="226"/>
      <c r="W142" s="226"/>
      <c r="X142" s="226"/>
      <c r="Y142" s="226"/>
      <c r="Z142" s="226"/>
      <c r="AA142" s="226"/>
      <c r="AB142" s="226"/>
      <c r="AC142" s="226"/>
      <c r="AD142" s="226"/>
      <c r="AE142" s="226"/>
      <c r="AF142" s="226"/>
      <c r="AG142" s="226"/>
      <c r="AH142" s="226"/>
      <c r="AI142" s="226"/>
      <c r="AJ142" s="226"/>
      <c r="AK142" s="226"/>
      <c r="AL142" s="226"/>
      <c r="AM142" s="226"/>
      <c r="AN142" s="226"/>
      <c r="AO142" s="72"/>
      <c r="AP142" s="72"/>
      <c r="AQ142" s="72"/>
      <c r="AR142" s="72"/>
      <c r="AS142" s="72"/>
      <c r="AT142" s="72"/>
      <c r="AU142" s="72"/>
      <c r="AV142" s="72"/>
      <c r="AW142" s="72"/>
      <c r="AX142" s="72"/>
      <c r="AY142" s="72"/>
      <c r="AZ142" s="72"/>
      <c r="BA142" s="72"/>
      <c r="BB142" s="72"/>
      <c r="BC142" s="72"/>
      <c r="BD142" s="72"/>
      <c r="BE142" s="72"/>
      <c r="BF142" s="72"/>
      <c r="BG142" s="72"/>
      <c r="BH142" s="72"/>
      <c r="BI142" s="72"/>
      <c r="BJ142" s="72"/>
      <c r="BK142" s="72"/>
      <c r="BL142" s="72"/>
      <c r="BM142" s="72"/>
      <c r="BN142" s="72"/>
      <c r="BO142" s="72"/>
      <c r="BP142" s="72"/>
      <c r="BQ142" s="72"/>
      <c r="BR142" s="72"/>
      <c r="BS142" s="72"/>
      <c r="BT142" s="72"/>
      <c r="BU142" s="72"/>
      <c r="BV142" s="72"/>
      <c r="BW142" s="72"/>
      <c r="BX142" s="72"/>
      <c r="BY142" s="72"/>
      <c r="BZ142" s="72"/>
      <c r="CA142" s="72"/>
      <c r="CB142" s="72"/>
      <c r="CC142" s="72"/>
      <c r="CD142" s="72"/>
      <c r="CE142" s="72"/>
      <c r="CF142" s="72"/>
      <c r="CG142" s="72"/>
      <c r="CH142" s="72"/>
      <c r="CI142" s="72"/>
      <c r="CJ142" s="72"/>
      <c r="CK142" s="72"/>
      <c r="CL142" s="72"/>
      <c r="CM142" s="72"/>
      <c r="CN142" s="72"/>
      <c r="CO142" s="72"/>
      <c r="CP142" s="72"/>
      <c r="CQ142" s="72"/>
      <c r="CR142" s="72"/>
      <c r="CS142" s="72"/>
      <c r="CT142" s="72"/>
      <c r="CU142" s="72"/>
      <c r="CV142" s="72"/>
      <c r="CW142" s="72"/>
      <c r="CX142" s="72"/>
      <c r="CY142" s="72"/>
      <c r="CZ142" s="72"/>
      <c r="DA142" s="72"/>
      <c r="DB142" s="72"/>
      <c r="DC142" s="72"/>
      <c r="DD142" s="72"/>
      <c r="DE142" s="72"/>
      <c r="DF142" s="72"/>
      <c r="DG142" s="72"/>
      <c r="DH142" s="72"/>
      <c r="DI142" s="72"/>
      <c r="DJ142" s="72"/>
      <c r="DK142" s="72"/>
      <c r="DL142" s="72"/>
      <c r="DM142" s="72"/>
      <c r="DN142" s="72"/>
      <c r="DO142" s="72"/>
      <c r="DP142" s="72"/>
      <c r="DQ142" s="72"/>
      <c r="DR142" s="72"/>
      <c r="DS142" s="72"/>
      <c r="DT142" s="72"/>
      <c r="DU142" s="72"/>
      <c r="DV142" s="72"/>
      <c r="DW142" s="72"/>
      <c r="DX142" s="72"/>
      <c r="DY142" s="72"/>
      <c r="DZ142" s="72"/>
      <c r="EA142" s="72"/>
      <c r="EB142" s="72"/>
      <c r="EC142" s="72"/>
      <c r="ED142" s="72"/>
      <c r="EE142" s="72"/>
    </row>
    <row r="143" spans="1:135" s="8" customFormat="1" ht="13.5" customHeight="1">
      <c r="A143" s="116"/>
      <c r="B143" s="118"/>
      <c r="C143" s="118"/>
      <c r="D143" s="75" t="s">
        <v>180</v>
      </c>
      <c r="E143" s="118"/>
      <c r="F143" s="76">
        <v>3</v>
      </c>
      <c r="G143" s="138"/>
      <c r="H143" s="70"/>
      <c r="I143" s="307"/>
      <c r="J143" s="226"/>
      <c r="K143" s="226"/>
      <c r="L143" s="226"/>
      <c r="M143" s="226"/>
      <c r="N143" s="226"/>
      <c r="O143" s="226"/>
      <c r="P143" s="226"/>
      <c r="Q143" s="226"/>
      <c r="R143" s="226"/>
      <c r="S143" s="226"/>
      <c r="T143" s="226"/>
      <c r="U143" s="226"/>
      <c r="V143" s="226"/>
      <c r="W143" s="226"/>
      <c r="X143" s="226"/>
      <c r="Y143" s="226"/>
      <c r="Z143" s="226"/>
      <c r="AA143" s="226"/>
      <c r="AB143" s="226"/>
      <c r="AC143" s="226"/>
      <c r="AD143" s="226"/>
      <c r="AE143" s="226"/>
      <c r="AF143" s="226"/>
      <c r="AG143" s="226"/>
      <c r="AH143" s="226"/>
      <c r="AI143" s="226"/>
      <c r="AJ143" s="226"/>
      <c r="AK143" s="226"/>
      <c r="AL143" s="226"/>
      <c r="AM143" s="226"/>
      <c r="AN143" s="226"/>
      <c r="AO143" s="72"/>
      <c r="AP143" s="72"/>
      <c r="AQ143" s="72"/>
      <c r="AR143" s="72"/>
      <c r="AS143" s="72"/>
      <c r="AT143" s="72"/>
      <c r="AU143" s="72"/>
      <c r="AV143" s="72"/>
      <c r="AW143" s="72"/>
      <c r="AX143" s="72"/>
      <c r="AY143" s="72"/>
      <c r="AZ143" s="72"/>
      <c r="BA143" s="72"/>
      <c r="BB143" s="72"/>
      <c r="BC143" s="72"/>
      <c r="BD143" s="72"/>
      <c r="BE143" s="72"/>
      <c r="BF143" s="72"/>
      <c r="BG143" s="72"/>
      <c r="BH143" s="72"/>
      <c r="BI143" s="72"/>
      <c r="BJ143" s="72"/>
      <c r="BK143" s="72"/>
      <c r="BL143" s="72"/>
      <c r="BM143" s="72"/>
      <c r="BN143" s="72"/>
      <c r="BO143" s="72"/>
      <c r="BP143" s="72"/>
      <c r="BQ143" s="72"/>
      <c r="BR143" s="72"/>
      <c r="BS143" s="72"/>
      <c r="BT143" s="72"/>
      <c r="BU143" s="72"/>
      <c r="BV143" s="72"/>
      <c r="BW143" s="72"/>
      <c r="BX143" s="72"/>
      <c r="BY143" s="72"/>
      <c r="BZ143" s="72"/>
      <c r="CA143" s="72"/>
      <c r="CB143" s="72"/>
      <c r="CC143" s="72"/>
      <c r="CD143" s="72"/>
      <c r="CE143" s="72"/>
      <c r="CF143" s="72"/>
      <c r="CG143" s="72"/>
      <c r="CH143" s="72"/>
      <c r="CI143" s="72"/>
      <c r="CJ143" s="72"/>
      <c r="CK143" s="72"/>
      <c r="CL143" s="72"/>
      <c r="CM143" s="72"/>
      <c r="CN143" s="72"/>
      <c r="CO143" s="72"/>
      <c r="CP143" s="72"/>
      <c r="CQ143" s="72"/>
      <c r="CR143" s="72"/>
      <c r="CS143" s="72"/>
      <c r="CT143" s="72"/>
      <c r="CU143" s="72"/>
      <c r="CV143" s="72"/>
      <c r="CW143" s="72"/>
      <c r="CX143" s="72"/>
      <c r="CY143" s="72"/>
      <c r="CZ143" s="72"/>
      <c r="DA143" s="72"/>
      <c r="DB143" s="72"/>
      <c r="DC143" s="72"/>
      <c r="DD143" s="72"/>
      <c r="DE143" s="72"/>
      <c r="DF143" s="72"/>
      <c r="DG143" s="72"/>
      <c r="DH143" s="72"/>
      <c r="DI143" s="72"/>
      <c r="DJ143" s="72"/>
      <c r="DK143" s="72"/>
      <c r="DL143" s="72"/>
      <c r="DM143" s="72"/>
      <c r="DN143" s="72"/>
      <c r="DO143" s="72"/>
      <c r="DP143" s="72"/>
      <c r="DQ143" s="72"/>
      <c r="DR143" s="72"/>
      <c r="DS143" s="72"/>
      <c r="DT143" s="72"/>
      <c r="DU143" s="72"/>
      <c r="DV143" s="72"/>
      <c r="DW143" s="72"/>
      <c r="DX143" s="72"/>
      <c r="DY143" s="72"/>
      <c r="DZ143" s="72"/>
      <c r="EA143" s="72"/>
      <c r="EB143" s="72"/>
      <c r="EC143" s="72"/>
      <c r="ED143" s="72"/>
      <c r="EE143" s="72"/>
    </row>
    <row r="144" spans="1:135" s="8" customFormat="1" ht="13.5" customHeight="1">
      <c r="A144" s="116"/>
      <c r="B144" s="118"/>
      <c r="C144" s="118"/>
      <c r="D144" s="75" t="s">
        <v>181</v>
      </c>
      <c r="E144" s="118"/>
      <c r="F144" s="76"/>
      <c r="G144" s="138"/>
      <c r="H144" s="70"/>
      <c r="I144" s="113"/>
      <c r="J144" s="226"/>
      <c r="K144" s="226"/>
      <c r="L144" s="226"/>
      <c r="M144" s="226"/>
      <c r="N144" s="226"/>
      <c r="O144" s="226"/>
      <c r="P144" s="226"/>
      <c r="Q144" s="226"/>
      <c r="R144" s="226"/>
      <c r="S144" s="226"/>
      <c r="T144" s="226"/>
      <c r="U144" s="226"/>
      <c r="V144" s="226"/>
      <c r="W144" s="226"/>
      <c r="X144" s="226"/>
      <c r="Y144" s="226"/>
      <c r="Z144" s="226"/>
      <c r="AA144" s="226"/>
      <c r="AB144" s="226"/>
      <c r="AC144" s="226"/>
      <c r="AD144" s="226"/>
      <c r="AE144" s="226"/>
      <c r="AF144" s="226"/>
      <c r="AG144" s="226"/>
      <c r="AH144" s="226"/>
      <c r="AI144" s="226"/>
      <c r="AJ144" s="226"/>
      <c r="AK144" s="226"/>
      <c r="AL144" s="226"/>
      <c r="AM144" s="226"/>
      <c r="AN144" s="226"/>
      <c r="AO144" s="72"/>
      <c r="AP144" s="72"/>
      <c r="AQ144" s="72"/>
      <c r="AR144" s="72"/>
      <c r="AS144" s="72"/>
      <c r="AT144" s="72"/>
      <c r="AU144" s="72"/>
      <c r="AV144" s="72"/>
      <c r="AW144" s="72"/>
      <c r="AX144" s="72"/>
      <c r="AY144" s="72"/>
      <c r="AZ144" s="72"/>
      <c r="BA144" s="72"/>
      <c r="BB144" s="72"/>
      <c r="BC144" s="72"/>
      <c r="BD144" s="72"/>
      <c r="BE144" s="72"/>
      <c r="BF144" s="72"/>
      <c r="BG144" s="72"/>
      <c r="BH144" s="72"/>
      <c r="BI144" s="72"/>
      <c r="BJ144" s="72"/>
      <c r="BK144" s="72"/>
      <c r="BL144" s="72"/>
      <c r="BM144" s="72"/>
      <c r="BN144" s="72"/>
      <c r="BO144" s="72"/>
      <c r="BP144" s="72"/>
      <c r="BQ144" s="72"/>
      <c r="BR144" s="72"/>
      <c r="BS144" s="72"/>
      <c r="BT144" s="72"/>
      <c r="BU144" s="72"/>
      <c r="BV144" s="72"/>
      <c r="BW144" s="72"/>
      <c r="BX144" s="72"/>
      <c r="BY144" s="72"/>
      <c r="BZ144" s="72"/>
      <c r="CA144" s="72"/>
      <c r="CB144" s="72"/>
      <c r="CC144" s="72"/>
      <c r="CD144" s="72"/>
      <c r="CE144" s="72"/>
      <c r="CF144" s="72"/>
      <c r="CG144" s="72"/>
      <c r="CH144" s="72"/>
      <c r="CI144" s="72"/>
      <c r="CJ144" s="72"/>
      <c r="CK144" s="72"/>
      <c r="CL144" s="72"/>
      <c r="CM144" s="72"/>
      <c r="CN144" s="72"/>
      <c r="CO144" s="72"/>
      <c r="CP144" s="72"/>
      <c r="CQ144" s="72"/>
      <c r="CR144" s="72"/>
      <c r="CS144" s="72"/>
      <c r="CT144" s="72"/>
      <c r="CU144" s="72"/>
      <c r="CV144" s="72"/>
      <c r="CW144" s="72"/>
      <c r="CX144" s="72"/>
      <c r="CY144" s="72"/>
      <c r="CZ144" s="72"/>
      <c r="DA144" s="72"/>
      <c r="DB144" s="72"/>
      <c r="DC144" s="72"/>
      <c r="DD144" s="72"/>
      <c r="DE144" s="72"/>
      <c r="DF144" s="72"/>
      <c r="DG144" s="72"/>
      <c r="DH144" s="72"/>
      <c r="DI144" s="72"/>
      <c r="DJ144" s="72"/>
      <c r="DK144" s="72"/>
      <c r="DL144" s="72"/>
      <c r="DM144" s="72"/>
      <c r="DN144" s="72"/>
      <c r="DO144" s="72"/>
      <c r="DP144" s="72"/>
      <c r="DQ144" s="72"/>
      <c r="DR144" s="72"/>
      <c r="DS144" s="72"/>
      <c r="DT144" s="72"/>
      <c r="DU144" s="72"/>
      <c r="DV144" s="72"/>
      <c r="DW144" s="72"/>
      <c r="DX144" s="72"/>
      <c r="DY144" s="72"/>
      <c r="DZ144" s="72"/>
      <c r="EA144" s="72"/>
      <c r="EB144" s="72"/>
      <c r="EC144" s="72"/>
      <c r="ED144" s="72"/>
      <c r="EE144" s="72"/>
    </row>
    <row r="145" spans="1:135" s="8" customFormat="1" ht="67.5" customHeight="1">
      <c r="A145" s="67"/>
      <c r="B145" s="68"/>
      <c r="C145" s="69"/>
      <c r="D145" s="255" t="s">
        <v>106</v>
      </c>
      <c r="E145" s="69"/>
      <c r="F145" s="76"/>
      <c r="G145" s="70"/>
      <c r="H145" s="70"/>
      <c r="I145" s="102"/>
      <c r="J145" s="235"/>
      <c r="K145" s="226"/>
      <c r="L145" s="226"/>
      <c r="M145" s="226"/>
      <c r="N145" s="226"/>
      <c r="O145" s="226"/>
      <c r="P145" s="226"/>
      <c r="Q145" s="226"/>
      <c r="R145" s="226"/>
      <c r="S145" s="226"/>
      <c r="T145" s="226"/>
      <c r="U145" s="226"/>
      <c r="V145" s="226"/>
      <c r="W145" s="226"/>
      <c r="X145" s="226"/>
      <c r="Y145" s="226"/>
      <c r="Z145" s="226"/>
      <c r="AA145" s="226"/>
      <c r="AB145" s="226"/>
      <c r="AC145" s="226"/>
      <c r="AD145" s="226"/>
      <c r="AE145" s="226"/>
      <c r="AF145" s="226"/>
      <c r="AG145" s="226"/>
      <c r="AH145" s="226"/>
      <c r="AI145" s="226"/>
      <c r="AJ145" s="226"/>
      <c r="AK145" s="226"/>
      <c r="AL145" s="226"/>
      <c r="AM145" s="226"/>
      <c r="AN145" s="226"/>
      <c r="AO145" s="72"/>
      <c r="AP145" s="72"/>
      <c r="AQ145" s="72"/>
      <c r="AR145" s="72"/>
      <c r="AS145" s="72"/>
      <c r="AT145" s="72"/>
      <c r="AU145" s="72"/>
      <c r="AV145" s="72"/>
      <c r="AW145" s="72"/>
      <c r="AX145" s="72"/>
      <c r="AY145" s="72"/>
      <c r="AZ145" s="72"/>
      <c r="BA145" s="72"/>
      <c r="BB145" s="72"/>
      <c r="BC145" s="72"/>
      <c r="BD145" s="72"/>
      <c r="BE145" s="72"/>
      <c r="BF145" s="72"/>
      <c r="BG145" s="72"/>
      <c r="BH145" s="72"/>
      <c r="BI145" s="72"/>
      <c r="BJ145" s="72"/>
      <c r="BK145" s="72"/>
      <c r="BL145" s="72"/>
      <c r="BM145" s="72"/>
      <c r="BN145" s="72"/>
      <c r="BO145" s="72"/>
      <c r="BP145" s="72"/>
      <c r="BQ145" s="72"/>
      <c r="BR145" s="72"/>
      <c r="BS145" s="72"/>
      <c r="BT145" s="72"/>
      <c r="BU145" s="72"/>
      <c r="BV145" s="72"/>
      <c r="BW145" s="72"/>
      <c r="BX145" s="72"/>
      <c r="BY145" s="72"/>
      <c r="BZ145" s="72"/>
      <c r="CA145" s="72"/>
      <c r="CB145" s="72"/>
      <c r="CC145" s="72"/>
      <c r="CD145" s="72"/>
      <c r="CE145" s="72"/>
      <c r="CF145" s="72"/>
      <c r="CG145" s="72"/>
      <c r="CH145" s="72"/>
      <c r="CI145" s="72"/>
      <c r="CJ145" s="72"/>
      <c r="CK145" s="72"/>
      <c r="CL145" s="72"/>
      <c r="CM145" s="72"/>
      <c r="CN145" s="72"/>
      <c r="CO145" s="72"/>
      <c r="CP145" s="72"/>
      <c r="CQ145" s="72"/>
      <c r="CR145" s="72"/>
      <c r="CS145" s="72"/>
      <c r="CT145" s="72"/>
      <c r="CU145" s="72"/>
      <c r="CV145" s="72"/>
      <c r="CW145" s="72"/>
      <c r="CX145" s="72"/>
      <c r="CY145" s="72"/>
      <c r="CZ145" s="72"/>
      <c r="DA145" s="72"/>
      <c r="DB145" s="72"/>
      <c r="DC145" s="72"/>
      <c r="DD145" s="72"/>
      <c r="DE145" s="72"/>
      <c r="DF145" s="72"/>
      <c r="DG145" s="72"/>
      <c r="DH145" s="72"/>
      <c r="DI145" s="72"/>
      <c r="DJ145" s="72"/>
      <c r="DK145" s="72"/>
      <c r="DL145" s="72"/>
      <c r="DM145" s="72"/>
      <c r="DN145" s="72"/>
      <c r="DO145" s="72"/>
      <c r="DP145" s="72"/>
      <c r="DQ145" s="72"/>
      <c r="DR145" s="72"/>
      <c r="DS145" s="72"/>
      <c r="DT145" s="72"/>
      <c r="DU145" s="72"/>
      <c r="DV145" s="72"/>
      <c r="DW145" s="72"/>
      <c r="DX145" s="72"/>
      <c r="DY145" s="72"/>
      <c r="DZ145" s="72"/>
      <c r="EA145" s="72"/>
      <c r="EB145" s="72"/>
      <c r="EC145" s="72"/>
      <c r="ED145" s="72"/>
      <c r="EE145" s="72"/>
    </row>
    <row r="146" spans="1:135" s="8" customFormat="1" ht="27" customHeight="1">
      <c r="A146" s="67">
        <v>36</v>
      </c>
      <c r="B146" s="68" t="s">
        <v>177</v>
      </c>
      <c r="C146" s="69" t="s">
        <v>182</v>
      </c>
      <c r="D146" s="69" t="s">
        <v>183</v>
      </c>
      <c r="E146" s="69" t="s">
        <v>51</v>
      </c>
      <c r="F146" s="101">
        <f>F147</f>
        <v>1</v>
      </c>
      <c r="G146" s="70"/>
      <c r="H146" s="70">
        <f>F146*G146</f>
        <v>0</v>
      </c>
      <c r="I146" s="102" t="s">
        <v>78</v>
      </c>
      <c r="J146" s="226"/>
      <c r="K146" s="226"/>
      <c r="L146" s="226"/>
      <c r="M146" s="226"/>
      <c r="N146" s="226"/>
      <c r="O146" s="226"/>
      <c r="P146" s="226"/>
      <c r="Q146" s="226"/>
      <c r="R146" s="226"/>
      <c r="S146" s="226"/>
      <c r="T146" s="226"/>
      <c r="U146" s="226"/>
      <c r="V146" s="226"/>
      <c r="W146" s="226"/>
      <c r="X146" s="226"/>
      <c r="Y146" s="226"/>
      <c r="Z146" s="226"/>
      <c r="AA146" s="226"/>
      <c r="AB146" s="226"/>
      <c r="AC146" s="226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26"/>
      <c r="AN146" s="226"/>
      <c r="AO146" s="72"/>
      <c r="AP146" s="72"/>
      <c r="AQ146" s="72"/>
      <c r="AR146" s="72"/>
      <c r="AS146" s="72"/>
      <c r="AT146" s="72"/>
      <c r="AU146" s="72"/>
      <c r="AV146" s="72"/>
      <c r="AW146" s="72"/>
      <c r="AX146" s="72"/>
      <c r="AY146" s="72"/>
      <c r="AZ146" s="72"/>
      <c r="BA146" s="72"/>
      <c r="BB146" s="72"/>
      <c r="BC146" s="72"/>
      <c r="BD146" s="72"/>
      <c r="BE146" s="72"/>
      <c r="BF146" s="72"/>
      <c r="BG146" s="72"/>
      <c r="BH146" s="72"/>
      <c r="BI146" s="72"/>
      <c r="BJ146" s="72"/>
      <c r="BK146" s="72"/>
      <c r="BL146" s="72"/>
      <c r="BM146" s="72"/>
      <c r="BN146" s="72"/>
      <c r="BO146" s="72"/>
      <c r="BP146" s="72"/>
      <c r="BQ146" s="72"/>
      <c r="BR146" s="72"/>
      <c r="BS146" s="72"/>
      <c r="BT146" s="72"/>
      <c r="BU146" s="72"/>
      <c r="BV146" s="72"/>
      <c r="BW146" s="72"/>
      <c r="BX146" s="72"/>
      <c r="BY146" s="72"/>
      <c r="BZ146" s="72"/>
      <c r="CA146" s="72"/>
      <c r="CB146" s="72"/>
      <c r="CC146" s="72"/>
      <c r="CD146" s="72"/>
      <c r="CE146" s="72"/>
      <c r="CF146" s="72"/>
      <c r="CG146" s="72"/>
      <c r="CH146" s="72"/>
      <c r="CI146" s="72"/>
      <c r="CJ146" s="72"/>
      <c r="CK146" s="72"/>
      <c r="CL146" s="72"/>
      <c r="CM146" s="72"/>
      <c r="CN146" s="72"/>
      <c r="CO146" s="72"/>
      <c r="CP146" s="72"/>
      <c r="CQ146" s="72"/>
      <c r="CR146" s="72"/>
      <c r="CS146" s="72"/>
      <c r="CT146" s="72"/>
      <c r="CU146" s="72"/>
      <c r="CV146" s="72"/>
      <c r="CW146" s="72"/>
      <c r="CX146" s="72"/>
      <c r="CY146" s="72"/>
      <c r="CZ146" s="72"/>
      <c r="DA146" s="72"/>
      <c r="DB146" s="72"/>
      <c r="DC146" s="72"/>
      <c r="DD146" s="72"/>
      <c r="DE146" s="72"/>
      <c r="DF146" s="72"/>
      <c r="DG146" s="72"/>
      <c r="DH146" s="72"/>
      <c r="DI146" s="72"/>
      <c r="DJ146" s="72"/>
      <c r="DK146" s="72"/>
      <c r="DL146" s="72"/>
      <c r="DM146" s="72"/>
      <c r="DN146" s="72"/>
      <c r="DO146" s="72"/>
      <c r="DP146" s="72"/>
      <c r="DQ146" s="72"/>
      <c r="DR146" s="72"/>
      <c r="DS146" s="72"/>
      <c r="DT146" s="72"/>
      <c r="DU146" s="72"/>
      <c r="DV146" s="72"/>
      <c r="DW146" s="72"/>
      <c r="DX146" s="72"/>
      <c r="DY146" s="72"/>
      <c r="DZ146" s="72"/>
      <c r="EA146" s="72"/>
      <c r="EB146" s="72"/>
      <c r="EC146" s="72"/>
      <c r="ED146" s="72"/>
      <c r="EE146" s="72"/>
    </row>
    <row r="147" spans="1:135" s="8" customFormat="1" ht="13.5" customHeight="1">
      <c r="A147" s="116"/>
      <c r="B147" s="118"/>
      <c r="C147" s="118"/>
      <c r="D147" s="75" t="s">
        <v>184</v>
      </c>
      <c r="E147" s="118"/>
      <c r="F147" s="76">
        <v>1</v>
      </c>
      <c r="G147" s="138"/>
      <c r="H147" s="70"/>
      <c r="I147" s="307"/>
      <c r="J147" s="230"/>
      <c r="K147" s="226"/>
      <c r="L147" s="226"/>
      <c r="M147" s="226"/>
      <c r="N147" s="226"/>
      <c r="O147" s="226"/>
      <c r="P147" s="226"/>
      <c r="Q147" s="226"/>
      <c r="R147" s="226"/>
      <c r="S147" s="226"/>
      <c r="T147" s="226"/>
      <c r="U147" s="226"/>
      <c r="V147" s="226"/>
      <c r="W147" s="226"/>
      <c r="X147" s="226"/>
      <c r="Y147" s="226"/>
      <c r="Z147" s="226"/>
      <c r="AA147" s="226"/>
      <c r="AB147" s="226"/>
      <c r="AC147" s="226"/>
      <c r="AD147" s="226"/>
      <c r="AE147" s="226"/>
      <c r="AF147" s="226"/>
      <c r="AG147" s="226"/>
      <c r="AH147" s="226"/>
      <c r="AI147" s="226"/>
      <c r="AJ147" s="226"/>
      <c r="AK147" s="226"/>
      <c r="AL147" s="226"/>
      <c r="AM147" s="226"/>
      <c r="AN147" s="226"/>
      <c r="AO147" s="72"/>
      <c r="AP147" s="72"/>
      <c r="AQ147" s="72"/>
      <c r="AR147" s="72"/>
      <c r="AS147" s="72"/>
      <c r="AT147" s="72"/>
      <c r="AU147" s="72"/>
      <c r="AV147" s="72"/>
      <c r="AW147" s="72"/>
      <c r="AX147" s="72"/>
      <c r="AY147" s="72"/>
      <c r="AZ147" s="72"/>
      <c r="BA147" s="72"/>
      <c r="BB147" s="72"/>
      <c r="BC147" s="72"/>
      <c r="BD147" s="72"/>
      <c r="BE147" s="72"/>
      <c r="BF147" s="72"/>
      <c r="BG147" s="72"/>
      <c r="BH147" s="72"/>
      <c r="BI147" s="72"/>
      <c r="BJ147" s="72"/>
      <c r="BK147" s="72"/>
      <c r="BL147" s="72"/>
      <c r="BM147" s="72"/>
      <c r="BN147" s="72"/>
      <c r="BO147" s="72"/>
      <c r="BP147" s="72"/>
      <c r="BQ147" s="72"/>
      <c r="BR147" s="72"/>
      <c r="BS147" s="72"/>
      <c r="BT147" s="72"/>
      <c r="BU147" s="72"/>
      <c r="BV147" s="72"/>
      <c r="BW147" s="72"/>
      <c r="BX147" s="72"/>
      <c r="BY147" s="72"/>
      <c r="BZ147" s="72"/>
      <c r="CA147" s="72"/>
      <c r="CB147" s="72"/>
      <c r="CC147" s="72"/>
      <c r="CD147" s="72"/>
      <c r="CE147" s="72"/>
      <c r="CF147" s="72"/>
      <c r="CG147" s="72"/>
      <c r="CH147" s="72"/>
      <c r="CI147" s="72"/>
      <c r="CJ147" s="72"/>
      <c r="CK147" s="72"/>
      <c r="CL147" s="72"/>
      <c r="CM147" s="72"/>
      <c r="CN147" s="72"/>
      <c r="CO147" s="72"/>
      <c r="CP147" s="72"/>
      <c r="CQ147" s="72"/>
      <c r="CR147" s="72"/>
      <c r="CS147" s="72"/>
      <c r="CT147" s="72"/>
      <c r="CU147" s="72"/>
      <c r="CV147" s="72"/>
      <c r="CW147" s="72"/>
      <c r="CX147" s="72"/>
      <c r="CY147" s="72"/>
      <c r="CZ147" s="72"/>
      <c r="DA147" s="72"/>
      <c r="DB147" s="72"/>
      <c r="DC147" s="72"/>
      <c r="DD147" s="72"/>
      <c r="DE147" s="72"/>
      <c r="DF147" s="72"/>
      <c r="DG147" s="72"/>
      <c r="DH147" s="72"/>
      <c r="DI147" s="72"/>
      <c r="DJ147" s="72"/>
      <c r="DK147" s="72"/>
      <c r="DL147" s="72"/>
      <c r="DM147" s="72"/>
      <c r="DN147" s="72"/>
      <c r="DO147" s="72"/>
      <c r="DP147" s="72"/>
      <c r="DQ147" s="72"/>
      <c r="DR147" s="72"/>
      <c r="DS147" s="72"/>
      <c r="DT147" s="72"/>
      <c r="DU147" s="72"/>
      <c r="DV147" s="72"/>
      <c r="DW147" s="72"/>
      <c r="DX147" s="72"/>
      <c r="DY147" s="72"/>
      <c r="DZ147" s="72"/>
      <c r="EA147" s="72"/>
      <c r="EB147" s="72"/>
      <c r="EC147" s="72"/>
      <c r="ED147" s="72"/>
      <c r="EE147" s="72"/>
    </row>
    <row r="148" spans="1:135" s="8" customFormat="1" ht="27" customHeight="1">
      <c r="A148" s="116"/>
      <c r="B148" s="118"/>
      <c r="C148" s="118"/>
      <c r="D148" s="75" t="s">
        <v>185</v>
      </c>
      <c r="E148" s="118"/>
      <c r="F148" s="76"/>
      <c r="G148" s="138"/>
      <c r="H148" s="70"/>
      <c r="I148" s="113"/>
      <c r="J148" s="226"/>
      <c r="K148" s="226"/>
      <c r="L148" s="226"/>
      <c r="M148" s="226"/>
      <c r="N148" s="226"/>
      <c r="O148" s="226"/>
      <c r="P148" s="226"/>
      <c r="Q148" s="226"/>
      <c r="R148" s="226"/>
      <c r="S148" s="226"/>
      <c r="T148" s="226"/>
      <c r="U148" s="226"/>
      <c r="V148" s="226"/>
      <c r="W148" s="226"/>
      <c r="X148" s="226"/>
      <c r="Y148" s="226"/>
      <c r="Z148" s="226"/>
      <c r="AA148" s="226"/>
      <c r="AB148" s="226"/>
      <c r="AC148" s="226"/>
      <c r="AD148" s="226"/>
      <c r="AE148" s="226"/>
      <c r="AF148" s="226"/>
      <c r="AG148" s="226"/>
      <c r="AH148" s="226"/>
      <c r="AI148" s="226"/>
      <c r="AJ148" s="226"/>
      <c r="AK148" s="226"/>
      <c r="AL148" s="226"/>
      <c r="AM148" s="226"/>
      <c r="AN148" s="226"/>
      <c r="AO148" s="72"/>
      <c r="AP148" s="72"/>
      <c r="AQ148" s="72"/>
      <c r="AR148" s="72"/>
      <c r="AS148" s="72"/>
      <c r="AT148" s="72"/>
      <c r="AU148" s="72"/>
      <c r="AV148" s="72"/>
      <c r="AW148" s="72"/>
      <c r="AX148" s="72"/>
      <c r="AY148" s="72"/>
      <c r="AZ148" s="72"/>
      <c r="BA148" s="72"/>
      <c r="BB148" s="72"/>
      <c r="BC148" s="72"/>
      <c r="BD148" s="72"/>
      <c r="BE148" s="72"/>
      <c r="BF148" s="72"/>
      <c r="BG148" s="72"/>
      <c r="BH148" s="72"/>
      <c r="BI148" s="72"/>
      <c r="BJ148" s="72"/>
      <c r="BK148" s="72"/>
      <c r="BL148" s="72"/>
      <c r="BM148" s="72"/>
      <c r="BN148" s="72"/>
      <c r="BO148" s="72"/>
      <c r="BP148" s="72"/>
      <c r="BQ148" s="72"/>
      <c r="BR148" s="72"/>
      <c r="BS148" s="72"/>
      <c r="BT148" s="72"/>
      <c r="BU148" s="72"/>
      <c r="BV148" s="72"/>
      <c r="BW148" s="72"/>
      <c r="BX148" s="72"/>
      <c r="BY148" s="72"/>
      <c r="BZ148" s="72"/>
      <c r="CA148" s="72"/>
      <c r="CB148" s="72"/>
      <c r="CC148" s="72"/>
      <c r="CD148" s="72"/>
      <c r="CE148" s="72"/>
      <c r="CF148" s="72"/>
      <c r="CG148" s="72"/>
      <c r="CH148" s="72"/>
      <c r="CI148" s="72"/>
      <c r="CJ148" s="72"/>
      <c r="CK148" s="72"/>
      <c r="CL148" s="72"/>
      <c r="CM148" s="72"/>
      <c r="CN148" s="72"/>
      <c r="CO148" s="72"/>
      <c r="CP148" s="72"/>
      <c r="CQ148" s="72"/>
      <c r="CR148" s="72"/>
      <c r="CS148" s="72"/>
      <c r="CT148" s="72"/>
      <c r="CU148" s="72"/>
      <c r="CV148" s="72"/>
      <c r="CW148" s="72"/>
      <c r="CX148" s="72"/>
      <c r="CY148" s="72"/>
      <c r="CZ148" s="72"/>
      <c r="DA148" s="72"/>
      <c r="DB148" s="72"/>
      <c r="DC148" s="72"/>
      <c r="DD148" s="72"/>
      <c r="DE148" s="72"/>
      <c r="DF148" s="72"/>
      <c r="DG148" s="72"/>
      <c r="DH148" s="72"/>
      <c r="DI148" s="72"/>
      <c r="DJ148" s="72"/>
      <c r="DK148" s="72"/>
      <c r="DL148" s="72"/>
      <c r="DM148" s="72"/>
      <c r="DN148" s="72"/>
      <c r="DO148" s="72"/>
      <c r="DP148" s="72"/>
      <c r="DQ148" s="72"/>
      <c r="DR148" s="72"/>
      <c r="DS148" s="72"/>
      <c r="DT148" s="72"/>
      <c r="DU148" s="72"/>
      <c r="DV148" s="72"/>
      <c r="DW148" s="72"/>
      <c r="DX148" s="72"/>
      <c r="DY148" s="72"/>
      <c r="DZ148" s="72"/>
      <c r="EA148" s="72"/>
      <c r="EB148" s="72"/>
      <c r="EC148" s="72"/>
      <c r="ED148" s="72"/>
      <c r="EE148" s="72"/>
    </row>
    <row r="149" spans="1:135" s="8" customFormat="1" ht="67.5" customHeight="1">
      <c r="A149" s="67"/>
      <c r="B149" s="68"/>
      <c r="C149" s="69"/>
      <c r="D149" s="255" t="s">
        <v>106</v>
      </c>
      <c r="E149" s="69"/>
      <c r="F149" s="76"/>
      <c r="G149" s="70"/>
      <c r="H149" s="70"/>
      <c r="I149" s="102"/>
      <c r="J149" s="235"/>
      <c r="K149" s="226"/>
      <c r="L149" s="226"/>
      <c r="M149" s="226"/>
      <c r="N149" s="226"/>
      <c r="O149" s="226"/>
      <c r="P149" s="226"/>
      <c r="Q149" s="226"/>
      <c r="R149" s="226"/>
      <c r="S149" s="226"/>
      <c r="T149" s="226"/>
      <c r="U149" s="226"/>
      <c r="V149" s="226"/>
      <c r="W149" s="226"/>
      <c r="X149" s="226"/>
      <c r="Y149" s="226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26"/>
      <c r="AN149" s="226"/>
      <c r="AO149" s="72"/>
      <c r="AP149" s="72"/>
      <c r="AQ149" s="72"/>
      <c r="AR149" s="72"/>
      <c r="AS149" s="72"/>
      <c r="AT149" s="72"/>
      <c r="AU149" s="72"/>
      <c r="AV149" s="72"/>
      <c r="AW149" s="72"/>
      <c r="AX149" s="72"/>
      <c r="AY149" s="72"/>
      <c r="AZ149" s="72"/>
      <c r="BA149" s="72"/>
      <c r="BB149" s="72"/>
      <c r="BC149" s="72"/>
      <c r="BD149" s="72"/>
      <c r="BE149" s="72"/>
      <c r="BF149" s="72"/>
      <c r="BG149" s="72"/>
      <c r="BH149" s="72"/>
      <c r="BI149" s="72"/>
      <c r="BJ149" s="72"/>
      <c r="BK149" s="72"/>
      <c r="BL149" s="72"/>
      <c r="BM149" s="72"/>
      <c r="BN149" s="72"/>
      <c r="BO149" s="72"/>
      <c r="BP149" s="72"/>
      <c r="BQ149" s="72"/>
      <c r="BR149" s="72"/>
      <c r="BS149" s="72"/>
      <c r="BT149" s="72"/>
      <c r="BU149" s="72"/>
      <c r="BV149" s="72"/>
      <c r="BW149" s="72"/>
      <c r="BX149" s="72"/>
      <c r="BY149" s="72"/>
      <c r="BZ149" s="72"/>
      <c r="CA149" s="72"/>
      <c r="CB149" s="72"/>
      <c r="CC149" s="72"/>
      <c r="CD149" s="72"/>
      <c r="CE149" s="72"/>
      <c r="CF149" s="72"/>
      <c r="CG149" s="72"/>
      <c r="CH149" s="72"/>
      <c r="CI149" s="72"/>
      <c r="CJ149" s="72"/>
      <c r="CK149" s="72"/>
      <c r="CL149" s="72"/>
      <c r="CM149" s="72"/>
      <c r="CN149" s="72"/>
      <c r="CO149" s="72"/>
      <c r="CP149" s="72"/>
      <c r="CQ149" s="72"/>
      <c r="CR149" s="72"/>
      <c r="CS149" s="72"/>
      <c r="CT149" s="72"/>
      <c r="CU149" s="72"/>
      <c r="CV149" s="72"/>
      <c r="CW149" s="72"/>
      <c r="CX149" s="72"/>
      <c r="CY149" s="72"/>
      <c r="CZ149" s="72"/>
      <c r="DA149" s="72"/>
      <c r="DB149" s="72"/>
      <c r="DC149" s="72"/>
      <c r="DD149" s="72"/>
      <c r="DE149" s="72"/>
      <c r="DF149" s="72"/>
      <c r="DG149" s="72"/>
      <c r="DH149" s="72"/>
      <c r="DI149" s="72"/>
      <c r="DJ149" s="72"/>
      <c r="DK149" s="72"/>
      <c r="DL149" s="72"/>
      <c r="DM149" s="72"/>
      <c r="DN149" s="72"/>
      <c r="DO149" s="72"/>
      <c r="DP149" s="72"/>
      <c r="DQ149" s="72"/>
      <c r="DR149" s="72"/>
      <c r="DS149" s="72"/>
      <c r="DT149" s="72"/>
      <c r="DU149" s="72"/>
      <c r="DV149" s="72"/>
      <c r="DW149" s="72"/>
      <c r="DX149" s="72"/>
      <c r="DY149" s="72"/>
      <c r="DZ149" s="72"/>
      <c r="EA149" s="72"/>
      <c r="EB149" s="72"/>
      <c r="EC149" s="72"/>
      <c r="ED149" s="72"/>
      <c r="EE149" s="72"/>
    </row>
    <row r="150" spans="1:135" s="8" customFormat="1" ht="27" customHeight="1">
      <c r="A150" s="67">
        <v>37</v>
      </c>
      <c r="B150" s="68" t="s">
        <v>177</v>
      </c>
      <c r="C150" s="69" t="s">
        <v>186</v>
      </c>
      <c r="D150" s="69" t="s">
        <v>187</v>
      </c>
      <c r="E150" s="69" t="s">
        <v>51</v>
      </c>
      <c r="F150" s="101">
        <f>F151</f>
        <v>1</v>
      </c>
      <c r="G150" s="70"/>
      <c r="H150" s="70">
        <f>F150*G150</f>
        <v>0</v>
      </c>
      <c r="I150" s="102" t="s">
        <v>78</v>
      </c>
      <c r="J150" s="226"/>
      <c r="K150" s="226"/>
      <c r="L150" s="226"/>
      <c r="M150" s="226"/>
      <c r="N150" s="226"/>
      <c r="O150" s="226"/>
      <c r="P150" s="226"/>
      <c r="Q150" s="226"/>
      <c r="R150" s="226"/>
      <c r="S150" s="226"/>
      <c r="T150" s="226"/>
      <c r="U150" s="226"/>
      <c r="V150" s="226"/>
      <c r="W150" s="226"/>
      <c r="X150" s="226"/>
      <c r="Y150" s="226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  <c r="AK150" s="226"/>
      <c r="AL150" s="226"/>
      <c r="AM150" s="226"/>
      <c r="AN150" s="226"/>
      <c r="AO150" s="72"/>
      <c r="AP150" s="72"/>
      <c r="AQ150" s="72"/>
      <c r="AR150" s="72"/>
      <c r="AS150" s="72"/>
      <c r="AT150" s="72"/>
      <c r="AU150" s="72"/>
      <c r="AV150" s="72"/>
      <c r="AW150" s="72"/>
      <c r="AX150" s="72"/>
      <c r="AY150" s="72"/>
      <c r="AZ150" s="72"/>
      <c r="BA150" s="72"/>
      <c r="BB150" s="72"/>
      <c r="BC150" s="72"/>
      <c r="BD150" s="72"/>
      <c r="BE150" s="72"/>
      <c r="BF150" s="72"/>
      <c r="BG150" s="72"/>
      <c r="BH150" s="72"/>
      <c r="BI150" s="72"/>
      <c r="BJ150" s="72"/>
      <c r="BK150" s="72"/>
      <c r="BL150" s="72"/>
      <c r="BM150" s="72"/>
      <c r="BN150" s="72"/>
      <c r="BO150" s="72"/>
      <c r="BP150" s="72"/>
      <c r="BQ150" s="72"/>
      <c r="BR150" s="72"/>
      <c r="BS150" s="72"/>
      <c r="BT150" s="72"/>
      <c r="BU150" s="72"/>
      <c r="BV150" s="72"/>
      <c r="BW150" s="72"/>
      <c r="BX150" s="72"/>
      <c r="BY150" s="72"/>
      <c r="BZ150" s="72"/>
      <c r="CA150" s="72"/>
      <c r="CB150" s="72"/>
      <c r="CC150" s="72"/>
      <c r="CD150" s="72"/>
      <c r="CE150" s="72"/>
      <c r="CF150" s="72"/>
      <c r="CG150" s="72"/>
      <c r="CH150" s="72"/>
      <c r="CI150" s="72"/>
      <c r="CJ150" s="72"/>
      <c r="CK150" s="72"/>
      <c r="CL150" s="72"/>
      <c r="CM150" s="72"/>
      <c r="CN150" s="72"/>
      <c r="CO150" s="72"/>
      <c r="CP150" s="72"/>
      <c r="CQ150" s="72"/>
      <c r="CR150" s="72"/>
      <c r="CS150" s="72"/>
      <c r="CT150" s="72"/>
      <c r="CU150" s="72"/>
      <c r="CV150" s="72"/>
      <c r="CW150" s="72"/>
      <c r="CX150" s="72"/>
      <c r="CY150" s="72"/>
      <c r="CZ150" s="72"/>
      <c r="DA150" s="72"/>
      <c r="DB150" s="72"/>
      <c r="DC150" s="72"/>
      <c r="DD150" s="72"/>
      <c r="DE150" s="72"/>
      <c r="DF150" s="72"/>
      <c r="DG150" s="72"/>
      <c r="DH150" s="72"/>
      <c r="DI150" s="72"/>
      <c r="DJ150" s="72"/>
      <c r="DK150" s="72"/>
      <c r="DL150" s="72"/>
      <c r="DM150" s="72"/>
      <c r="DN150" s="72"/>
      <c r="DO150" s="72"/>
      <c r="DP150" s="72"/>
      <c r="DQ150" s="72"/>
      <c r="DR150" s="72"/>
      <c r="DS150" s="72"/>
      <c r="DT150" s="72"/>
      <c r="DU150" s="72"/>
      <c r="DV150" s="72"/>
      <c r="DW150" s="72"/>
      <c r="DX150" s="72"/>
      <c r="DY150" s="72"/>
      <c r="DZ150" s="72"/>
      <c r="EA150" s="72"/>
      <c r="EB150" s="72"/>
      <c r="EC150" s="72"/>
      <c r="ED150" s="72"/>
      <c r="EE150" s="72"/>
    </row>
    <row r="151" spans="1:135" s="8" customFormat="1" ht="13.5" customHeight="1">
      <c r="A151" s="116"/>
      <c r="B151" s="118"/>
      <c r="C151" s="118"/>
      <c r="D151" s="75" t="s">
        <v>188</v>
      </c>
      <c r="E151" s="118"/>
      <c r="F151" s="76">
        <v>1</v>
      </c>
      <c r="G151" s="138"/>
      <c r="H151" s="70"/>
      <c r="I151" s="307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26"/>
      <c r="Y151" s="226"/>
      <c r="Z151" s="226"/>
      <c r="AA151" s="226"/>
      <c r="AB151" s="226"/>
      <c r="AC151" s="226"/>
      <c r="AD151" s="226"/>
      <c r="AE151" s="226"/>
      <c r="AF151" s="226"/>
      <c r="AG151" s="226"/>
      <c r="AH151" s="226"/>
      <c r="AI151" s="226"/>
      <c r="AJ151" s="226"/>
      <c r="AK151" s="226"/>
      <c r="AL151" s="226"/>
      <c r="AM151" s="226"/>
      <c r="AN151" s="226"/>
      <c r="AO151" s="72"/>
      <c r="AP151" s="72"/>
      <c r="AQ151" s="72"/>
      <c r="AR151" s="72"/>
      <c r="AS151" s="72"/>
      <c r="AT151" s="72"/>
      <c r="AU151" s="72"/>
      <c r="AV151" s="72"/>
      <c r="AW151" s="72"/>
      <c r="AX151" s="72"/>
      <c r="AY151" s="72"/>
      <c r="AZ151" s="72"/>
      <c r="BA151" s="72"/>
      <c r="BB151" s="72"/>
      <c r="BC151" s="72"/>
      <c r="BD151" s="72"/>
      <c r="BE151" s="72"/>
      <c r="BF151" s="72"/>
      <c r="BG151" s="72"/>
      <c r="BH151" s="72"/>
      <c r="BI151" s="72"/>
      <c r="BJ151" s="72"/>
      <c r="BK151" s="72"/>
      <c r="BL151" s="72"/>
      <c r="BM151" s="72"/>
      <c r="BN151" s="72"/>
      <c r="BO151" s="72"/>
      <c r="BP151" s="72"/>
      <c r="BQ151" s="72"/>
      <c r="BR151" s="72"/>
      <c r="BS151" s="72"/>
      <c r="BT151" s="72"/>
      <c r="BU151" s="72"/>
      <c r="BV151" s="72"/>
      <c r="BW151" s="72"/>
      <c r="BX151" s="72"/>
      <c r="BY151" s="72"/>
      <c r="BZ151" s="72"/>
      <c r="CA151" s="72"/>
      <c r="CB151" s="72"/>
      <c r="CC151" s="72"/>
      <c r="CD151" s="72"/>
      <c r="CE151" s="72"/>
      <c r="CF151" s="72"/>
      <c r="CG151" s="72"/>
      <c r="CH151" s="72"/>
      <c r="CI151" s="72"/>
      <c r="CJ151" s="72"/>
      <c r="CK151" s="72"/>
      <c r="CL151" s="72"/>
      <c r="CM151" s="72"/>
      <c r="CN151" s="72"/>
      <c r="CO151" s="72"/>
      <c r="CP151" s="72"/>
      <c r="CQ151" s="72"/>
      <c r="CR151" s="72"/>
      <c r="CS151" s="72"/>
      <c r="CT151" s="72"/>
      <c r="CU151" s="72"/>
      <c r="CV151" s="72"/>
      <c r="CW151" s="72"/>
      <c r="CX151" s="72"/>
      <c r="CY151" s="72"/>
      <c r="CZ151" s="72"/>
      <c r="DA151" s="72"/>
      <c r="DB151" s="72"/>
      <c r="DC151" s="72"/>
      <c r="DD151" s="72"/>
      <c r="DE151" s="72"/>
      <c r="DF151" s="72"/>
      <c r="DG151" s="72"/>
      <c r="DH151" s="72"/>
      <c r="DI151" s="72"/>
      <c r="DJ151" s="72"/>
      <c r="DK151" s="72"/>
      <c r="DL151" s="72"/>
      <c r="DM151" s="72"/>
      <c r="DN151" s="72"/>
      <c r="DO151" s="72"/>
      <c r="DP151" s="72"/>
      <c r="DQ151" s="72"/>
      <c r="DR151" s="72"/>
      <c r="DS151" s="72"/>
      <c r="DT151" s="72"/>
      <c r="DU151" s="72"/>
      <c r="DV151" s="72"/>
      <c r="DW151" s="72"/>
      <c r="DX151" s="72"/>
      <c r="DY151" s="72"/>
      <c r="DZ151" s="72"/>
      <c r="EA151" s="72"/>
      <c r="EB151" s="72"/>
      <c r="EC151" s="72"/>
      <c r="ED151" s="72"/>
      <c r="EE151" s="72"/>
    </row>
    <row r="152" spans="1:135" s="8" customFormat="1" ht="40.5" customHeight="1">
      <c r="A152" s="116"/>
      <c r="B152" s="118"/>
      <c r="C152" s="118"/>
      <c r="D152" s="75" t="s">
        <v>189</v>
      </c>
      <c r="E152" s="118"/>
      <c r="F152" s="76"/>
      <c r="G152" s="138"/>
      <c r="H152" s="70"/>
      <c r="I152" s="113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6"/>
      <c r="V152" s="226"/>
      <c r="W152" s="226"/>
      <c r="X152" s="226"/>
      <c r="Y152" s="226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26"/>
      <c r="AN152" s="226"/>
      <c r="AO152" s="72"/>
      <c r="AP152" s="72"/>
      <c r="AQ152" s="72"/>
      <c r="AR152" s="72"/>
      <c r="AS152" s="72"/>
      <c r="AT152" s="72"/>
      <c r="AU152" s="72"/>
      <c r="AV152" s="72"/>
      <c r="AW152" s="72"/>
      <c r="AX152" s="72"/>
      <c r="AY152" s="72"/>
      <c r="AZ152" s="72"/>
      <c r="BA152" s="72"/>
      <c r="BB152" s="72"/>
      <c r="BC152" s="72"/>
      <c r="BD152" s="72"/>
      <c r="BE152" s="72"/>
      <c r="BF152" s="72"/>
      <c r="BG152" s="72"/>
      <c r="BH152" s="72"/>
      <c r="BI152" s="72"/>
      <c r="BJ152" s="72"/>
      <c r="BK152" s="72"/>
      <c r="BL152" s="72"/>
      <c r="BM152" s="72"/>
      <c r="BN152" s="72"/>
      <c r="BO152" s="72"/>
      <c r="BP152" s="72"/>
      <c r="BQ152" s="72"/>
      <c r="BR152" s="72"/>
      <c r="BS152" s="72"/>
      <c r="BT152" s="72"/>
      <c r="BU152" s="72"/>
      <c r="BV152" s="72"/>
      <c r="BW152" s="72"/>
      <c r="BX152" s="72"/>
      <c r="BY152" s="72"/>
      <c r="BZ152" s="72"/>
      <c r="CA152" s="72"/>
      <c r="CB152" s="72"/>
      <c r="CC152" s="72"/>
      <c r="CD152" s="72"/>
      <c r="CE152" s="72"/>
      <c r="CF152" s="72"/>
      <c r="CG152" s="72"/>
      <c r="CH152" s="72"/>
      <c r="CI152" s="72"/>
      <c r="CJ152" s="72"/>
      <c r="CK152" s="72"/>
      <c r="CL152" s="72"/>
      <c r="CM152" s="72"/>
      <c r="CN152" s="72"/>
      <c r="CO152" s="72"/>
      <c r="CP152" s="72"/>
      <c r="CQ152" s="72"/>
      <c r="CR152" s="72"/>
      <c r="CS152" s="72"/>
      <c r="CT152" s="72"/>
      <c r="CU152" s="72"/>
      <c r="CV152" s="72"/>
      <c r="CW152" s="72"/>
      <c r="CX152" s="72"/>
      <c r="CY152" s="72"/>
      <c r="CZ152" s="72"/>
      <c r="DA152" s="72"/>
      <c r="DB152" s="72"/>
      <c r="DC152" s="72"/>
      <c r="DD152" s="72"/>
      <c r="DE152" s="72"/>
      <c r="DF152" s="72"/>
      <c r="DG152" s="72"/>
      <c r="DH152" s="72"/>
      <c r="DI152" s="72"/>
      <c r="DJ152" s="72"/>
      <c r="DK152" s="72"/>
      <c r="DL152" s="72"/>
      <c r="DM152" s="72"/>
      <c r="DN152" s="72"/>
      <c r="DO152" s="72"/>
      <c r="DP152" s="72"/>
      <c r="DQ152" s="72"/>
      <c r="DR152" s="72"/>
      <c r="DS152" s="72"/>
      <c r="DT152" s="72"/>
      <c r="DU152" s="72"/>
      <c r="DV152" s="72"/>
      <c r="DW152" s="72"/>
      <c r="DX152" s="72"/>
      <c r="DY152" s="72"/>
      <c r="DZ152" s="72"/>
      <c r="EA152" s="72"/>
      <c r="EB152" s="72"/>
      <c r="EC152" s="72"/>
      <c r="ED152" s="72"/>
      <c r="EE152" s="72"/>
    </row>
    <row r="153" spans="1:135" s="8" customFormat="1" ht="67.5" customHeight="1">
      <c r="A153" s="67"/>
      <c r="B153" s="68"/>
      <c r="C153" s="69"/>
      <c r="D153" s="255" t="s">
        <v>106</v>
      </c>
      <c r="E153" s="69"/>
      <c r="F153" s="76"/>
      <c r="G153" s="70"/>
      <c r="H153" s="70"/>
      <c r="I153" s="102"/>
      <c r="J153" s="235"/>
      <c r="K153" s="226"/>
      <c r="L153" s="226"/>
      <c r="M153" s="226"/>
      <c r="N153" s="226"/>
      <c r="O153" s="226"/>
      <c r="P153" s="226"/>
      <c r="Q153" s="226"/>
      <c r="R153" s="226"/>
      <c r="S153" s="226"/>
      <c r="T153" s="226"/>
      <c r="U153" s="226"/>
      <c r="V153" s="226"/>
      <c r="W153" s="226"/>
      <c r="X153" s="226"/>
      <c r="Y153" s="226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26"/>
      <c r="AN153" s="226"/>
      <c r="AO153" s="72"/>
      <c r="AP153" s="72"/>
      <c r="AQ153" s="72"/>
      <c r="AR153" s="72"/>
      <c r="AS153" s="72"/>
      <c r="AT153" s="72"/>
      <c r="AU153" s="72"/>
      <c r="AV153" s="72"/>
      <c r="AW153" s="72"/>
      <c r="AX153" s="72"/>
      <c r="AY153" s="72"/>
      <c r="AZ153" s="72"/>
      <c r="BA153" s="72"/>
      <c r="BB153" s="72"/>
      <c r="BC153" s="72"/>
      <c r="BD153" s="72"/>
      <c r="BE153" s="72"/>
      <c r="BF153" s="72"/>
      <c r="BG153" s="72"/>
      <c r="BH153" s="72"/>
      <c r="BI153" s="72"/>
      <c r="BJ153" s="72"/>
      <c r="BK153" s="72"/>
      <c r="BL153" s="72"/>
      <c r="BM153" s="72"/>
      <c r="BN153" s="72"/>
      <c r="BO153" s="72"/>
      <c r="BP153" s="72"/>
      <c r="BQ153" s="72"/>
      <c r="BR153" s="72"/>
      <c r="BS153" s="72"/>
      <c r="BT153" s="72"/>
      <c r="BU153" s="72"/>
      <c r="BV153" s="72"/>
      <c r="BW153" s="72"/>
      <c r="BX153" s="72"/>
      <c r="BY153" s="72"/>
      <c r="BZ153" s="72"/>
      <c r="CA153" s="72"/>
      <c r="CB153" s="72"/>
      <c r="CC153" s="72"/>
      <c r="CD153" s="72"/>
      <c r="CE153" s="72"/>
      <c r="CF153" s="72"/>
      <c r="CG153" s="72"/>
      <c r="CH153" s="72"/>
      <c r="CI153" s="72"/>
      <c r="CJ153" s="72"/>
      <c r="CK153" s="72"/>
      <c r="CL153" s="72"/>
      <c r="CM153" s="72"/>
      <c r="CN153" s="72"/>
      <c r="CO153" s="72"/>
      <c r="CP153" s="72"/>
      <c r="CQ153" s="72"/>
      <c r="CR153" s="72"/>
      <c r="CS153" s="72"/>
      <c r="CT153" s="72"/>
      <c r="CU153" s="72"/>
      <c r="CV153" s="72"/>
      <c r="CW153" s="72"/>
      <c r="CX153" s="72"/>
      <c r="CY153" s="72"/>
      <c r="CZ153" s="72"/>
      <c r="DA153" s="72"/>
      <c r="DB153" s="72"/>
      <c r="DC153" s="72"/>
      <c r="DD153" s="72"/>
      <c r="DE153" s="72"/>
      <c r="DF153" s="72"/>
      <c r="DG153" s="72"/>
      <c r="DH153" s="72"/>
      <c r="DI153" s="72"/>
      <c r="DJ153" s="72"/>
      <c r="DK153" s="72"/>
      <c r="DL153" s="72"/>
      <c r="DM153" s="72"/>
      <c r="DN153" s="72"/>
      <c r="DO153" s="72"/>
      <c r="DP153" s="72"/>
      <c r="DQ153" s="72"/>
      <c r="DR153" s="72"/>
      <c r="DS153" s="72"/>
      <c r="DT153" s="72"/>
      <c r="DU153" s="72"/>
      <c r="DV153" s="72"/>
      <c r="DW153" s="72"/>
      <c r="DX153" s="72"/>
      <c r="DY153" s="72"/>
      <c r="DZ153" s="72"/>
      <c r="EA153" s="72"/>
      <c r="EB153" s="72"/>
      <c r="EC153" s="72"/>
      <c r="ED153" s="72"/>
      <c r="EE153" s="72"/>
    </row>
    <row r="154" spans="1:135" s="8" customFormat="1" ht="27" customHeight="1">
      <c r="A154" s="67">
        <v>38</v>
      </c>
      <c r="B154" s="68" t="s">
        <v>177</v>
      </c>
      <c r="C154" s="69" t="s">
        <v>190</v>
      </c>
      <c r="D154" s="69" t="s">
        <v>191</v>
      </c>
      <c r="E154" s="69" t="s">
        <v>51</v>
      </c>
      <c r="F154" s="101">
        <f>F155</f>
        <v>1</v>
      </c>
      <c r="G154" s="70"/>
      <c r="H154" s="70">
        <f>F154*G154</f>
        <v>0</v>
      </c>
      <c r="I154" s="102" t="s">
        <v>78</v>
      </c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26"/>
      <c r="Y154" s="226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26"/>
      <c r="AN154" s="226"/>
      <c r="AO154" s="72"/>
      <c r="AP154" s="72"/>
      <c r="AQ154" s="72"/>
      <c r="AR154" s="72"/>
      <c r="AS154" s="72"/>
      <c r="AT154" s="72"/>
      <c r="AU154" s="72"/>
      <c r="AV154" s="72"/>
      <c r="AW154" s="72"/>
      <c r="AX154" s="72"/>
      <c r="AY154" s="72"/>
      <c r="AZ154" s="72"/>
      <c r="BA154" s="72"/>
      <c r="BB154" s="72"/>
      <c r="BC154" s="72"/>
      <c r="BD154" s="72"/>
      <c r="BE154" s="72"/>
      <c r="BF154" s="72"/>
      <c r="BG154" s="72"/>
      <c r="BH154" s="72"/>
      <c r="BI154" s="72"/>
      <c r="BJ154" s="72"/>
      <c r="BK154" s="72"/>
      <c r="BL154" s="72"/>
      <c r="BM154" s="72"/>
      <c r="BN154" s="72"/>
      <c r="BO154" s="72"/>
      <c r="BP154" s="72"/>
      <c r="BQ154" s="72"/>
      <c r="BR154" s="72"/>
      <c r="BS154" s="72"/>
      <c r="BT154" s="72"/>
      <c r="BU154" s="72"/>
      <c r="BV154" s="72"/>
      <c r="BW154" s="72"/>
      <c r="BX154" s="72"/>
      <c r="BY154" s="72"/>
      <c r="BZ154" s="72"/>
      <c r="CA154" s="72"/>
      <c r="CB154" s="72"/>
      <c r="CC154" s="72"/>
      <c r="CD154" s="72"/>
      <c r="CE154" s="72"/>
      <c r="CF154" s="72"/>
      <c r="CG154" s="72"/>
      <c r="CH154" s="72"/>
      <c r="CI154" s="72"/>
      <c r="CJ154" s="72"/>
      <c r="CK154" s="72"/>
      <c r="CL154" s="72"/>
      <c r="CM154" s="72"/>
      <c r="CN154" s="72"/>
      <c r="CO154" s="72"/>
      <c r="CP154" s="72"/>
      <c r="CQ154" s="72"/>
      <c r="CR154" s="72"/>
      <c r="CS154" s="72"/>
      <c r="CT154" s="72"/>
      <c r="CU154" s="72"/>
      <c r="CV154" s="72"/>
      <c r="CW154" s="72"/>
      <c r="CX154" s="72"/>
      <c r="CY154" s="72"/>
      <c r="CZ154" s="72"/>
      <c r="DA154" s="72"/>
      <c r="DB154" s="72"/>
      <c r="DC154" s="72"/>
      <c r="DD154" s="72"/>
      <c r="DE154" s="72"/>
      <c r="DF154" s="72"/>
      <c r="DG154" s="72"/>
      <c r="DH154" s="72"/>
      <c r="DI154" s="72"/>
      <c r="DJ154" s="72"/>
      <c r="DK154" s="72"/>
      <c r="DL154" s="72"/>
      <c r="DM154" s="72"/>
      <c r="DN154" s="72"/>
      <c r="DO154" s="72"/>
      <c r="DP154" s="72"/>
      <c r="DQ154" s="72"/>
      <c r="DR154" s="72"/>
      <c r="DS154" s="72"/>
      <c r="DT154" s="72"/>
      <c r="DU154" s="72"/>
      <c r="DV154" s="72"/>
      <c r="DW154" s="72"/>
      <c r="DX154" s="72"/>
      <c r="DY154" s="72"/>
      <c r="DZ154" s="72"/>
      <c r="EA154" s="72"/>
      <c r="EB154" s="72"/>
      <c r="EC154" s="72"/>
      <c r="ED154" s="72"/>
      <c r="EE154" s="72"/>
    </row>
    <row r="155" spans="1:135" s="8" customFormat="1" ht="13.5" customHeight="1">
      <c r="A155" s="116"/>
      <c r="B155" s="118"/>
      <c r="C155" s="118"/>
      <c r="D155" s="75" t="s">
        <v>192</v>
      </c>
      <c r="E155" s="118"/>
      <c r="F155" s="76">
        <v>1</v>
      </c>
      <c r="G155" s="138"/>
      <c r="H155" s="70"/>
      <c r="I155" s="307"/>
      <c r="J155" s="226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6"/>
      <c r="V155" s="226"/>
      <c r="W155" s="226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226"/>
      <c r="AI155" s="226"/>
      <c r="AJ155" s="226"/>
      <c r="AK155" s="226"/>
      <c r="AL155" s="226"/>
      <c r="AM155" s="226"/>
      <c r="AN155" s="226"/>
      <c r="AO155" s="72"/>
      <c r="AP155" s="72"/>
      <c r="AQ155" s="72"/>
      <c r="AR155" s="72"/>
      <c r="AS155" s="72"/>
      <c r="AT155" s="72"/>
      <c r="AU155" s="72"/>
      <c r="AV155" s="72"/>
      <c r="AW155" s="72"/>
      <c r="AX155" s="72"/>
      <c r="AY155" s="72"/>
      <c r="AZ155" s="72"/>
      <c r="BA155" s="72"/>
      <c r="BB155" s="72"/>
      <c r="BC155" s="72"/>
      <c r="BD155" s="72"/>
      <c r="BE155" s="72"/>
      <c r="BF155" s="72"/>
      <c r="BG155" s="72"/>
      <c r="BH155" s="72"/>
      <c r="BI155" s="72"/>
      <c r="BJ155" s="72"/>
      <c r="BK155" s="72"/>
      <c r="BL155" s="72"/>
      <c r="BM155" s="72"/>
      <c r="BN155" s="72"/>
      <c r="BO155" s="72"/>
      <c r="BP155" s="72"/>
      <c r="BQ155" s="72"/>
      <c r="BR155" s="72"/>
      <c r="BS155" s="72"/>
      <c r="BT155" s="72"/>
      <c r="BU155" s="72"/>
      <c r="BV155" s="72"/>
      <c r="BW155" s="72"/>
      <c r="BX155" s="72"/>
      <c r="BY155" s="72"/>
      <c r="BZ155" s="72"/>
      <c r="CA155" s="72"/>
      <c r="CB155" s="72"/>
      <c r="CC155" s="72"/>
      <c r="CD155" s="72"/>
      <c r="CE155" s="72"/>
      <c r="CF155" s="72"/>
      <c r="CG155" s="72"/>
      <c r="CH155" s="72"/>
      <c r="CI155" s="72"/>
      <c r="CJ155" s="72"/>
      <c r="CK155" s="72"/>
      <c r="CL155" s="72"/>
      <c r="CM155" s="72"/>
      <c r="CN155" s="72"/>
      <c r="CO155" s="72"/>
      <c r="CP155" s="72"/>
      <c r="CQ155" s="72"/>
      <c r="CR155" s="72"/>
      <c r="CS155" s="72"/>
      <c r="CT155" s="72"/>
      <c r="CU155" s="72"/>
      <c r="CV155" s="72"/>
      <c r="CW155" s="72"/>
      <c r="CX155" s="72"/>
      <c r="CY155" s="72"/>
      <c r="CZ155" s="72"/>
      <c r="DA155" s="72"/>
      <c r="DB155" s="72"/>
      <c r="DC155" s="72"/>
      <c r="DD155" s="72"/>
      <c r="DE155" s="72"/>
      <c r="DF155" s="72"/>
      <c r="DG155" s="72"/>
      <c r="DH155" s="72"/>
      <c r="DI155" s="72"/>
      <c r="DJ155" s="72"/>
      <c r="DK155" s="72"/>
      <c r="DL155" s="72"/>
      <c r="DM155" s="72"/>
      <c r="DN155" s="72"/>
      <c r="DO155" s="72"/>
      <c r="DP155" s="72"/>
      <c r="DQ155" s="72"/>
      <c r="DR155" s="72"/>
      <c r="DS155" s="72"/>
      <c r="DT155" s="72"/>
      <c r="DU155" s="72"/>
      <c r="DV155" s="72"/>
      <c r="DW155" s="72"/>
      <c r="DX155" s="72"/>
      <c r="DY155" s="72"/>
      <c r="DZ155" s="72"/>
      <c r="EA155" s="72"/>
      <c r="EB155" s="72"/>
      <c r="EC155" s="72"/>
      <c r="ED155" s="72"/>
      <c r="EE155" s="72"/>
    </row>
    <row r="156" spans="1:135" s="8" customFormat="1" ht="40.5" customHeight="1">
      <c r="A156" s="116"/>
      <c r="B156" s="118"/>
      <c r="C156" s="118"/>
      <c r="D156" s="75" t="s">
        <v>193</v>
      </c>
      <c r="E156" s="118"/>
      <c r="F156" s="76"/>
      <c r="G156" s="138"/>
      <c r="H156" s="70"/>
      <c r="I156" s="113"/>
      <c r="J156" s="226"/>
      <c r="K156" s="226"/>
      <c r="L156" s="226"/>
      <c r="M156" s="226"/>
      <c r="N156" s="226"/>
      <c r="O156" s="226"/>
      <c r="P156" s="226"/>
      <c r="Q156" s="226"/>
      <c r="R156" s="226"/>
      <c r="S156" s="226"/>
      <c r="T156" s="226"/>
      <c r="U156" s="226"/>
      <c r="V156" s="226"/>
      <c r="W156" s="226"/>
      <c r="X156" s="226"/>
      <c r="Y156" s="226"/>
      <c r="Z156" s="226"/>
      <c r="AA156" s="226"/>
      <c r="AB156" s="226"/>
      <c r="AC156" s="226"/>
      <c r="AD156" s="226"/>
      <c r="AE156" s="226"/>
      <c r="AF156" s="226"/>
      <c r="AG156" s="226"/>
      <c r="AH156" s="226"/>
      <c r="AI156" s="226"/>
      <c r="AJ156" s="226"/>
      <c r="AK156" s="226"/>
      <c r="AL156" s="226"/>
      <c r="AM156" s="226"/>
      <c r="AN156" s="226"/>
      <c r="AO156" s="72"/>
      <c r="AP156" s="72"/>
      <c r="AQ156" s="72"/>
      <c r="AR156" s="72"/>
      <c r="AS156" s="72"/>
      <c r="AT156" s="72"/>
      <c r="AU156" s="72"/>
      <c r="AV156" s="72"/>
      <c r="AW156" s="72"/>
      <c r="AX156" s="72"/>
      <c r="AY156" s="72"/>
      <c r="AZ156" s="72"/>
      <c r="BA156" s="72"/>
      <c r="BB156" s="72"/>
      <c r="BC156" s="72"/>
      <c r="BD156" s="72"/>
      <c r="BE156" s="72"/>
      <c r="BF156" s="72"/>
      <c r="BG156" s="72"/>
      <c r="BH156" s="72"/>
      <c r="BI156" s="72"/>
      <c r="BJ156" s="72"/>
      <c r="BK156" s="72"/>
      <c r="BL156" s="72"/>
      <c r="BM156" s="72"/>
      <c r="BN156" s="72"/>
      <c r="BO156" s="72"/>
      <c r="BP156" s="72"/>
      <c r="BQ156" s="72"/>
      <c r="BR156" s="72"/>
      <c r="BS156" s="72"/>
      <c r="BT156" s="72"/>
      <c r="BU156" s="72"/>
      <c r="BV156" s="72"/>
      <c r="BW156" s="72"/>
      <c r="BX156" s="72"/>
      <c r="BY156" s="72"/>
      <c r="BZ156" s="72"/>
      <c r="CA156" s="72"/>
      <c r="CB156" s="72"/>
      <c r="CC156" s="72"/>
      <c r="CD156" s="72"/>
      <c r="CE156" s="72"/>
      <c r="CF156" s="72"/>
      <c r="CG156" s="72"/>
      <c r="CH156" s="72"/>
      <c r="CI156" s="72"/>
      <c r="CJ156" s="72"/>
      <c r="CK156" s="72"/>
      <c r="CL156" s="72"/>
      <c r="CM156" s="72"/>
      <c r="CN156" s="72"/>
      <c r="CO156" s="72"/>
      <c r="CP156" s="72"/>
      <c r="CQ156" s="72"/>
      <c r="CR156" s="72"/>
      <c r="CS156" s="72"/>
      <c r="CT156" s="72"/>
      <c r="CU156" s="72"/>
      <c r="CV156" s="72"/>
      <c r="CW156" s="72"/>
      <c r="CX156" s="72"/>
      <c r="CY156" s="72"/>
      <c r="CZ156" s="72"/>
      <c r="DA156" s="72"/>
      <c r="DB156" s="72"/>
      <c r="DC156" s="72"/>
      <c r="DD156" s="72"/>
      <c r="DE156" s="72"/>
      <c r="DF156" s="72"/>
      <c r="DG156" s="72"/>
      <c r="DH156" s="72"/>
      <c r="DI156" s="72"/>
      <c r="DJ156" s="72"/>
      <c r="DK156" s="72"/>
      <c r="DL156" s="72"/>
      <c r="DM156" s="72"/>
      <c r="DN156" s="72"/>
      <c r="DO156" s="72"/>
      <c r="DP156" s="72"/>
      <c r="DQ156" s="72"/>
      <c r="DR156" s="72"/>
      <c r="DS156" s="72"/>
      <c r="DT156" s="72"/>
      <c r="DU156" s="72"/>
      <c r="DV156" s="72"/>
      <c r="DW156" s="72"/>
      <c r="DX156" s="72"/>
      <c r="DY156" s="72"/>
      <c r="DZ156" s="72"/>
      <c r="EA156" s="72"/>
      <c r="EB156" s="72"/>
      <c r="EC156" s="72"/>
      <c r="ED156" s="72"/>
      <c r="EE156" s="72"/>
    </row>
    <row r="157" spans="1:135" s="8" customFormat="1" ht="67.5" customHeight="1">
      <c r="A157" s="67"/>
      <c r="B157" s="68"/>
      <c r="C157" s="69"/>
      <c r="D157" s="255" t="s">
        <v>106</v>
      </c>
      <c r="E157" s="69"/>
      <c r="F157" s="76"/>
      <c r="G157" s="70"/>
      <c r="H157" s="70"/>
      <c r="I157" s="102"/>
      <c r="J157" s="235"/>
      <c r="K157" s="226"/>
      <c r="L157" s="226"/>
      <c r="M157" s="226"/>
      <c r="N157" s="226"/>
      <c r="O157" s="226"/>
      <c r="P157" s="226"/>
      <c r="Q157" s="226"/>
      <c r="R157" s="226"/>
      <c r="S157" s="226"/>
      <c r="T157" s="226"/>
      <c r="U157" s="226"/>
      <c r="V157" s="226"/>
      <c r="W157" s="226"/>
      <c r="X157" s="226"/>
      <c r="Y157" s="226"/>
      <c r="Z157" s="226"/>
      <c r="AA157" s="226"/>
      <c r="AB157" s="226"/>
      <c r="AC157" s="226"/>
      <c r="AD157" s="226"/>
      <c r="AE157" s="226"/>
      <c r="AF157" s="226"/>
      <c r="AG157" s="226"/>
      <c r="AH157" s="226"/>
      <c r="AI157" s="226"/>
      <c r="AJ157" s="226"/>
      <c r="AK157" s="226"/>
      <c r="AL157" s="226"/>
      <c r="AM157" s="226"/>
      <c r="AN157" s="226"/>
      <c r="AO157" s="72"/>
      <c r="AP157" s="72"/>
      <c r="AQ157" s="72"/>
      <c r="AR157" s="72"/>
      <c r="AS157" s="72"/>
      <c r="AT157" s="72"/>
      <c r="AU157" s="72"/>
      <c r="AV157" s="72"/>
      <c r="AW157" s="72"/>
      <c r="AX157" s="72"/>
      <c r="AY157" s="72"/>
      <c r="AZ157" s="72"/>
      <c r="BA157" s="72"/>
      <c r="BB157" s="72"/>
      <c r="BC157" s="72"/>
      <c r="BD157" s="72"/>
      <c r="BE157" s="72"/>
      <c r="BF157" s="72"/>
      <c r="BG157" s="72"/>
      <c r="BH157" s="72"/>
      <c r="BI157" s="72"/>
      <c r="BJ157" s="72"/>
      <c r="BK157" s="72"/>
      <c r="BL157" s="72"/>
      <c r="BM157" s="72"/>
      <c r="BN157" s="72"/>
      <c r="BO157" s="72"/>
      <c r="BP157" s="72"/>
      <c r="BQ157" s="72"/>
      <c r="BR157" s="72"/>
      <c r="BS157" s="72"/>
      <c r="BT157" s="72"/>
      <c r="BU157" s="72"/>
      <c r="BV157" s="72"/>
      <c r="BW157" s="72"/>
      <c r="BX157" s="72"/>
      <c r="BY157" s="72"/>
      <c r="BZ157" s="72"/>
      <c r="CA157" s="72"/>
      <c r="CB157" s="72"/>
      <c r="CC157" s="72"/>
      <c r="CD157" s="72"/>
      <c r="CE157" s="72"/>
      <c r="CF157" s="72"/>
      <c r="CG157" s="72"/>
      <c r="CH157" s="72"/>
      <c r="CI157" s="72"/>
      <c r="CJ157" s="72"/>
      <c r="CK157" s="72"/>
      <c r="CL157" s="72"/>
      <c r="CM157" s="72"/>
      <c r="CN157" s="72"/>
      <c r="CO157" s="72"/>
      <c r="CP157" s="72"/>
      <c r="CQ157" s="72"/>
      <c r="CR157" s="72"/>
      <c r="CS157" s="72"/>
      <c r="CT157" s="72"/>
      <c r="CU157" s="72"/>
      <c r="CV157" s="72"/>
      <c r="CW157" s="72"/>
      <c r="CX157" s="72"/>
      <c r="CY157" s="72"/>
      <c r="CZ157" s="72"/>
      <c r="DA157" s="72"/>
      <c r="DB157" s="72"/>
      <c r="DC157" s="72"/>
      <c r="DD157" s="72"/>
      <c r="DE157" s="72"/>
      <c r="DF157" s="72"/>
      <c r="DG157" s="72"/>
      <c r="DH157" s="72"/>
      <c r="DI157" s="72"/>
      <c r="DJ157" s="72"/>
      <c r="DK157" s="72"/>
      <c r="DL157" s="72"/>
      <c r="DM157" s="72"/>
      <c r="DN157" s="72"/>
      <c r="DO157" s="72"/>
      <c r="DP157" s="72"/>
      <c r="DQ157" s="72"/>
      <c r="DR157" s="72"/>
      <c r="DS157" s="72"/>
      <c r="DT157" s="72"/>
      <c r="DU157" s="72"/>
      <c r="DV157" s="72"/>
      <c r="DW157" s="72"/>
      <c r="DX157" s="72"/>
      <c r="DY157" s="72"/>
      <c r="DZ157" s="72"/>
      <c r="EA157" s="72"/>
      <c r="EB157" s="72"/>
      <c r="EC157" s="72"/>
      <c r="ED157" s="72"/>
      <c r="EE157" s="72"/>
    </row>
    <row r="158" spans="1:135" s="8" customFormat="1" ht="27" customHeight="1">
      <c r="A158" s="67">
        <v>39</v>
      </c>
      <c r="B158" s="68" t="s">
        <v>177</v>
      </c>
      <c r="C158" s="69" t="s">
        <v>194</v>
      </c>
      <c r="D158" s="69" t="s">
        <v>195</v>
      </c>
      <c r="E158" s="69" t="s">
        <v>51</v>
      </c>
      <c r="F158" s="101">
        <f>F159</f>
        <v>2</v>
      </c>
      <c r="G158" s="70"/>
      <c r="H158" s="70">
        <f>F158*G158</f>
        <v>0</v>
      </c>
      <c r="I158" s="102" t="s">
        <v>78</v>
      </c>
      <c r="J158" s="226"/>
      <c r="K158" s="226"/>
      <c r="L158" s="226"/>
      <c r="M158" s="226"/>
      <c r="N158" s="226"/>
      <c r="O158" s="226"/>
      <c r="P158" s="226"/>
      <c r="Q158" s="226"/>
      <c r="R158" s="226"/>
      <c r="S158" s="226"/>
      <c r="T158" s="226"/>
      <c r="U158" s="226"/>
      <c r="V158" s="226"/>
      <c r="W158" s="226"/>
      <c r="X158" s="226"/>
      <c r="Y158" s="226"/>
      <c r="Z158" s="226"/>
      <c r="AA158" s="226"/>
      <c r="AB158" s="226"/>
      <c r="AC158" s="226"/>
      <c r="AD158" s="226"/>
      <c r="AE158" s="226"/>
      <c r="AF158" s="226"/>
      <c r="AG158" s="226"/>
      <c r="AH158" s="226"/>
      <c r="AI158" s="226"/>
      <c r="AJ158" s="226"/>
      <c r="AK158" s="226"/>
      <c r="AL158" s="226"/>
      <c r="AM158" s="226"/>
      <c r="AN158" s="226"/>
      <c r="AO158" s="72"/>
      <c r="AP158" s="72"/>
      <c r="AQ158" s="72"/>
      <c r="AR158" s="72"/>
      <c r="AS158" s="72"/>
      <c r="AT158" s="72"/>
      <c r="AU158" s="72"/>
      <c r="AV158" s="72"/>
      <c r="AW158" s="72"/>
      <c r="AX158" s="72"/>
      <c r="AY158" s="72"/>
      <c r="AZ158" s="72"/>
      <c r="BA158" s="72"/>
      <c r="BB158" s="72"/>
      <c r="BC158" s="72"/>
      <c r="BD158" s="72"/>
      <c r="BE158" s="72"/>
      <c r="BF158" s="72"/>
      <c r="BG158" s="72"/>
      <c r="BH158" s="72"/>
      <c r="BI158" s="72"/>
      <c r="BJ158" s="72"/>
      <c r="BK158" s="72"/>
      <c r="BL158" s="72"/>
      <c r="BM158" s="72"/>
      <c r="BN158" s="72"/>
      <c r="BO158" s="72"/>
      <c r="BP158" s="72"/>
      <c r="BQ158" s="72"/>
      <c r="BR158" s="72"/>
      <c r="BS158" s="72"/>
      <c r="BT158" s="72"/>
      <c r="BU158" s="72"/>
      <c r="BV158" s="72"/>
      <c r="BW158" s="72"/>
      <c r="BX158" s="72"/>
      <c r="BY158" s="72"/>
      <c r="BZ158" s="72"/>
      <c r="CA158" s="72"/>
      <c r="CB158" s="72"/>
      <c r="CC158" s="72"/>
      <c r="CD158" s="72"/>
      <c r="CE158" s="72"/>
      <c r="CF158" s="72"/>
      <c r="CG158" s="72"/>
      <c r="CH158" s="72"/>
      <c r="CI158" s="72"/>
      <c r="CJ158" s="72"/>
      <c r="CK158" s="72"/>
      <c r="CL158" s="72"/>
      <c r="CM158" s="72"/>
      <c r="CN158" s="72"/>
      <c r="CO158" s="72"/>
      <c r="CP158" s="72"/>
      <c r="CQ158" s="72"/>
      <c r="CR158" s="72"/>
      <c r="CS158" s="72"/>
      <c r="CT158" s="72"/>
      <c r="CU158" s="72"/>
      <c r="CV158" s="72"/>
      <c r="CW158" s="72"/>
      <c r="CX158" s="72"/>
      <c r="CY158" s="72"/>
      <c r="CZ158" s="72"/>
      <c r="DA158" s="72"/>
      <c r="DB158" s="72"/>
      <c r="DC158" s="72"/>
      <c r="DD158" s="72"/>
      <c r="DE158" s="72"/>
      <c r="DF158" s="72"/>
      <c r="DG158" s="72"/>
      <c r="DH158" s="72"/>
      <c r="DI158" s="72"/>
      <c r="DJ158" s="72"/>
      <c r="DK158" s="72"/>
      <c r="DL158" s="72"/>
      <c r="DM158" s="72"/>
      <c r="DN158" s="72"/>
      <c r="DO158" s="72"/>
      <c r="DP158" s="72"/>
      <c r="DQ158" s="72"/>
      <c r="DR158" s="72"/>
      <c r="DS158" s="72"/>
      <c r="DT158" s="72"/>
      <c r="DU158" s="72"/>
      <c r="DV158" s="72"/>
      <c r="DW158" s="72"/>
      <c r="DX158" s="72"/>
      <c r="DY158" s="72"/>
      <c r="DZ158" s="72"/>
      <c r="EA158" s="72"/>
      <c r="EB158" s="72"/>
      <c r="EC158" s="72"/>
      <c r="ED158" s="72"/>
      <c r="EE158" s="72"/>
    </row>
    <row r="159" spans="1:135" s="8" customFormat="1" ht="13.5" customHeight="1">
      <c r="A159" s="116"/>
      <c r="B159" s="118"/>
      <c r="C159" s="118"/>
      <c r="D159" s="75" t="s">
        <v>196</v>
      </c>
      <c r="E159" s="118"/>
      <c r="F159" s="76">
        <v>2</v>
      </c>
      <c r="G159" s="138"/>
      <c r="H159" s="70"/>
      <c r="I159" s="307"/>
      <c r="J159" s="226"/>
      <c r="K159" s="226"/>
      <c r="L159" s="226"/>
      <c r="M159" s="226"/>
      <c r="N159" s="226"/>
      <c r="O159" s="226"/>
      <c r="P159" s="226"/>
      <c r="Q159" s="226"/>
      <c r="R159" s="226"/>
      <c r="S159" s="226"/>
      <c r="T159" s="226"/>
      <c r="U159" s="226"/>
      <c r="V159" s="226"/>
      <c r="W159" s="226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226"/>
      <c r="AI159" s="226"/>
      <c r="AJ159" s="226"/>
      <c r="AK159" s="226"/>
      <c r="AL159" s="226"/>
      <c r="AM159" s="226"/>
      <c r="AN159" s="226"/>
      <c r="AO159" s="72"/>
      <c r="AP159" s="72"/>
      <c r="AQ159" s="72"/>
      <c r="AR159" s="72"/>
      <c r="AS159" s="72"/>
      <c r="AT159" s="72"/>
      <c r="AU159" s="72"/>
      <c r="AV159" s="72"/>
      <c r="AW159" s="72"/>
      <c r="AX159" s="72"/>
      <c r="AY159" s="72"/>
      <c r="AZ159" s="72"/>
      <c r="BA159" s="72"/>
      <c r="BB159" s="72"/>
      <c r="BC159" s="72"/>
      <c r="BD159" s="72"/>
      <c r="BE159" s="72"/>
      <c r="BF159" s="72"/>
      <c r="BG159" s="72"/>
      <c r="BH159" s="72"/>
      <c r="BI159" s="72"/>
      <c r="BJ159" s="72"/>
      <c r="BK159" s="72"/>
      <c r="BL159" s="72"/>
      <c r="BM159" s="72"/>
      <c r="BN159" s="72"/>
      <c r="BO159" s="72"/>
      <c r="BP159" s="72"/>
      <c r="BQ159" s="72"/>
      <c r="BR159" s="72"/>
      <c r="BS159" s="72"/>
      <c r="BT159" s="72"/>
      <c r="BU159" s="72"/>
      <c r="BV159" s="72"/>
      <c r="BW159" s="72"/>
      <c r="BX159" s="72"/>
      <c r="BY159" s="72"/>
      <c r="BZ159" s="72"/>
      <c r="CA159" s="72"/>
      <c r="CB159" s="72"/>
      <c r="CC159" s="72"/>
      <c r="CD159" s="72"/>
      <c r="CE159" s="72"/>
      <c r="CF159" s="72"/>
      <c r="CG159" s="72"/>
      <c r="CH159" s="72"/>
      <c r="CI159" s="72"/>
      <c r="CJ159" s="72"/>
      <c r="CK159" s="72"/>
      <c r="CL159" s="72"/>
      <c r="CM159" s="72"/>
      <c r="CN159" s="72"/>
      <c r="CO159" s="72"/>
      <c r="CP159" s="72"/>
      <c r="CQ159" s="72"/>
      <c r="CR159" s="72"/>
      <c r="CS159" s="72"/>
      <c r="CT159" s="72"/>
      <c r="CU159" s="72"/>
      <c r="CV159" s="72"/>
      <c r="CW159" s="72"/>
      <c r="CX159" s="72"/>
      <c r="CY159" s="72"/>
      <c r="CZ159" s="72"/>
      <c r="DA159" s="72"/>
      <c r="DB159" s="72"/>
      <c r="DC159" s="72"/>
      <c r="DD159" s="72"/>
      <c r="DE159" s="72"/>
      <c r="DF159" s="72"/>
      <c r="DG159" s="72"/>
      <c r="DH159" s="72"/>
      <c r="DI159" s="72"/>
      <c r="DJ159" s="72"/>
      <c r="DK159" s="72"/>
      <c r="DL159" s="72"/>
      <c r="DM159" s="72"/>
      <c r="DN159" s="72"/>
      <c r="DO159" s="72"/>
      <c r="DP159" s="72"/>
      <c r="DQ159" s="72"/>
      <c r="DR159" s="72"/>
      <c r="DS159" s="72"/>
      <c r="DT159" s="72"/>
      <c r="DU159" s="72"/>
      <c r="DV159" s="72"/>
      <c r="DW159" s="72"/>
      <c r="DX159" s="72"/>
      <c r="DY159" s="72"/>
      <c r="DZ159" s="72"/>
      <c r="EA159" s="72"/>
      <c r="EB159" s="72"/>
      <c r="EC159" s="72"/>
      <c r="ED159" s="72"/>
      <c r="EE159" s="72"/>
    </row>
    <row r="160" spans="1:135" s="8" customFormat="1" ht="40.5" customHeight="1">
      <c r="A160" s="116"/>
      <c r="B160" s="118"/>
      <c r="C160" s="118"/>
      <c r="D160" s="75" t="s">
        <v>197</v>
      </c>
      <c r="E160" s="118"/>
      <c r="F160" s="76"/>
      <c r="G160" s="138"/>
      <c r="H160" s="70"/>
      <c r="I160" s="113"/>
      <c r="J160" s="226"/>
      <c r="K160" s="226"/>
      <c r="L160" s="226"/>
      <c r="M160" s="226"/>
      <c r="N160" s="226"/>
      <c r="O160" s="226"/>
      <c r="P160" s="226"/>
      <c r="Q160" s="226"/>
      <c r="R160" s="226"/>
      <c r="S160" s="226"/>
      <c r="T160" s="226"/>
      <c r="U160" s="226"/>
      <c r="V160" s="226"/>
      <c r="W160" s="226"/>
      <c r="X160" s="226"/>
      <c r="Y160" s="226"/>
      <c r="Z160" s="226"/>
      <c r="AA160" s="226"/>
      <c r="AB160" s="226"/>
      <c r="AC160" s="226"/>
      <c r="AD160" s="226"/>
      <c r="AE160" s="226"/>
      <c r="AF160" s="226"/>
      <c r="AG160" s="226"/>
      <c r="AH160" s="226"/>
      <c r="AI160" s="226"/>
      <c r="AJ160" s="226"/>
      <c r="AK160" s="226"/>
      <c r="AL160" s="226"/>
      <c r="AM160" s="226"/>
      <c r="AN160" s="226"/>
      <c r="AO160" s="72"/>
      <c r="AP160" s="72"/>
      <c r="AQ160" s="72"/>
      <c r="AR160" s="72"/>
      <c r="AS160" s="72"/>
      <c r="AT160" s="72"/>
      <c r="AU160" s="72"/>
      <c r="AV160" s="72"/>
      <c r="AW160" s="72"/>
      <c r="AX160" s="72"/>
      <c r="AY160" s="72"/>
      <c r="AZ160" s="72"/>
      <c r="BA160" s="72"/>
      <c r="BB160" s="72"/>
      <c r="BC160" s="72"/>
      <c r="BD160" s="72"/>
      <c r="BE160" s="72"/>
      <c r="BF160" s="72"/>
      <c r="BG160" s="72"/>
      <c r="BH160" s="72"/>
      <c r="BI160" s="72"/>
      <c r="BJ160" s="72"/>
      <c r="BK160" s="72"/>
      <c r="BL160" s="72"/>
      <c r="BM160" s="72"/>
      <c r="BN160" s="72"/>
      <c r="BO160" s="72"/>
      <c r="BP160" s="72"/>
      <c r="BQ160" s="72"/>
      <c r="BR160" s="72"/>
      <c r="BS160" s="72"/>
      <c r="BT160" s="72"/>
      <c r="BU160" s="72"/>
      <c r="BV160" s="72"/>
      <c r="BW160" s="72"/>
      <c r="BX160" s="72"/>
      <c r="BY160" s="72"/>
      <c r="BZ160" s="72"/>
      <c r="CA160" s="72"/>
      <c r="CB160" s="72"/>
      <c r="CC160" s="72"/>
      <c r="CD160" s="72"/>
      <c r="CE160" s="72"/>
      <c r="CF160" s="72"/>
      <c r="CG160" s="72"/>
      <c r="CH160" s="72"/>
      <c r="CI160" s="72"/>
      <c r="CJ160" s="72"/>
      <c r="CK160" s="72"/>
      <c r="CL160" s="72"/>
      <c r="CM160" s="72"/>
      <c r="CN160" s="72"/>
      <c r="CO160" s="72"/>
      <c r="CP160" s="72"/>
      <c r="CQ160" s="72"/>
      <c r="CR160" s="72"/>
      <c r="CS160" s="72"/>
      <c r="CT160" s="72"/>
      <c r="CU160" s="72"/>
      <c r="CV160" s="72"/>
      <c r="CW160" s="72"/>
      <c r="CX160" s="72"/>
      <c r="CY160" s="72"/>
      <c r="CZ160" s="72"/>
      <c r="DA160" s="72"/>
      <c r="DB160" s="72"/>
      <c r="DC160" s="72"/>
      <c r="DD160" s="72"/>
      <c r="DE160" s="72"/>
      <c r="DF160" s="72"/>
      <c r="DG160" s="72"/>
      <c r="DH160" s="72"/>
      <c r="DI160" s="72"/>
      <c r="DJ160" s="72"/>
      <c r="DK160" s="72"/>
      <c r="DL160" s="72"/>
      <c r="DM160" s="72"/>
      <c r="DN160" s="72"/>
      <c r="DO160" s="72"/>
      <c r="DP160" s="72"/>
      <c r="DQ160" s="72"/>
      <c r="DR160" s="72"/>
      <c r="DS160" s="72"/>
      <c r="DT160" s="72"/>
      <c r="DU160" s="72"/>
      <c r="DV160" s="72"/>
      <c r="DW160" s="72"/>
      <c r="DX160" s="72"/>
      <c r="DY160" s="72"/>
      <c r="DZ160" s="72"/>
      <c r="EA160" s="72"/>
      <c r="EB160" s="72"/>
      <c r="EC160" s="72"/>
      <c r="ED160" s="72"/>
      <c r="EE160" s="72"/>
    </row>
    <row r="161" spans="1:256" s="8" customFormat="1" ht="67.5" customHeight="1">
      <c r="A161" s="67"/>
      <c r="B161" s="68"/>
      <c r="C161" s="69"/>
      <c r="D161" s="255" t="s">
        <v>106</v>
      </c>
      <c r="E161" s="69"/>
      <c r="F161" s="76"/>
      <c r="G161" s="70"/>
      <c r="H161" s="70"/>
      <c r="I161" s="102"/>
      <c r="J161" s="235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26"/>
      <c r="Y161" s="226"/>
      <c r="Z161" s="226"/>
      <c r="AA161" s="226"/>
      <c r="AB161" s="226"/>
      <c r="AC161" s="226"/>
      <c r="AD161" s="226"/>
      <c r="AE161" s="226"/>
      <c r="AF161" s="226"/>
      <c r="AG161" s="226"/>
      <c r="AH161" s="226"/>
      <c r="AI161" s="226"/>
      <c r="AJ161" s="226"/>
      <c r="AK161" s="226"/>
      <c r="AL161" s="226"/>
      <c r="AM161" s="226"/>
      <c r="AN161" s="226"/>
      <c r="AO161" s="72"/>
      <c r="AP161" s="72"/>
      <c r="AQ161" s="72"/>
      <c r="AR161" s="72"/>
      <c r="AS161" s="72"/>
      <c r="AT161" s="72"/>
      <c r="AU161" s="72"/>
      <c r="AV161" s="72"/>
      <c r="AW161" s="72"/>
      <c r="AX161" s="72"/>
      <c r="AY161" s="72"/>
      <c r="AZ161" s="72"/>
      <c r="BA161" s="72"/>
      <c r="BB161" s="72"/>
      <c r="BC161" s="72"/>
      <c r="BD161" s="72"/>
      <c r="BE161" s="72"/>
      <c r="BF161" s="72"/>
      <c r="BG161" s="72"/>
      <c r="BH161" s="72"/>
      <c r="BI161" s="72"/>
      <c r="BJ161" s="72"/>
      <c r="BK161" s="72"/>
      <c r="BL161" s="72"/>
      <c r="BM161" s="72"/>
      <c r="BN161" s="72"/>
      <c r="BO161" s="72"/>
      <c r="BP161" s="72"/>
      <c r="BQ161" s="72"/>
      <c r="BR161" s="72"/>
      <c r="BS161" s="72"/>
      <c r="BT161" s="72"/>
      <c r="BU161" s="72"/>
      <c r="BV161" s="72"/>
      <c r="BW161" s="72"/>
      <c r="BX161" s="72"/>
      <c r="BY161" s="72"/>
      <c r="BZ161" s="72"/>
      <c r="CA161" s="72"/>
      <c r="CB161" s="72"/>
      <c r="CC161" s="72"/>
      <c r="CD161" s="72"/>
      <c r="CE161" s="72"/>
      <c r="CF161" s="72"/>
      <c r="CG161" s="72"/>
      <c r="CH161" s="72"/>
      <c r="CI161" s="72"/>
      <c r="CJ161" s="72"/>
      <c r="CK161" s="72"/>
      <c r="CL161" s="72"/>
      <c r="CM161" s="72"/>
      <c r="CN161" s="72"/>
      <c r="CO161" s="72"/>
      <c r="CP161" s="72"/>
      <c r="CQ161" s="72"/>
      <c r="CR161" s="72"/>
      <c r="CS161" s="72"/>
      <c r="CT161" s="72"/>
      <c r="CU161" s="72"/>
      <c r="CV161" s="72"/>
      <c r="CW161" s="72"/>
      <c r="CX161" s="72"/>
      <c r="CY161" s="72"/>
      <c r="CZ161" s="72"/>
      <c r="DA161" s="72"/>
      <c r="DB161" s="72"/>
      <c r="DC161" s="72"/>
      <c r="DD161" s="72"/>
      <c r="DE161" s="72"/>
      <c r="DF161" s="72"/>
      <c r="DG161" s="72"/>
      <c r="DH161" s="72"/>
      <c r="DI161" s="72"/>
      <c r="DJ161" s="72"/>
      <c r="DK161" s="72"/>
      <c r="DL161" s="72"/>
      <c r="DM161" s="72"/>
      <c r="DN161" s="72"/>
      <c r="DO161" s="72"/>
      <c r="DP161" s="72"/>
      <c r="DQ161" s="72"/>
      <c r="DR161" s="72"/>
      <c r="DS161" s="72"/>
      <c r="DT161" s="72"/>
      <c r="DU161" s="72"/>
      <c r="DV161" s="72"/>
      <c r="DW161" s="72"/>
      <c r="DX161" s="72"/>
      <c r="DY161" s="72"/>
      <c r="DZ161" s="72"/>
      <c r="EA161" s="72"/>
      <c r="EB161" s="72"/>
      <c r="EC161" s="72"/>
      <c r="ED161" s="72"/>
      <c r="EE161" s="72"/>
    </row>
    <row r="162" spans="1:256" s="8" customFormat="1" ht="13.5" customHeight="1">
      <c r="A162" s="67">
        <v>40</v>
      </c>
      <c r="B162" s="68" t="s">
        <v>177</v>
      </c>
      <c r="C162" s="69" t="s">
        <v>198</v>
      </c>
      <c r="D162" s="69" t="s">
        <v>199</v>
      </c>
      <c r="E162" s="69" t="s">
        <v>51</v>
      </c>
      <c r="F162" s="101">
        <f>F163</f>
        <v>1</v>
      </c>
      <c r="G162" s="70"/>
      <c r="H162" s="70">
        <f>F162*G162</f>
        <v>0</v>
      </c>
      <c r="I162" s="102" t="s">
        <v>78</v>
      </c>
      <c r="J162" s="226"/>
      <c r="K162" s="226"/>
      <c r="L162" s="226"/>
      <c r="M162" s="226"/>
      <c r="N162" s="226"/>
      <c r="O162" s="226"/>
      <c r="P162" s="226"/>
      <c r="Q162" s="226"/>
      <c r="R162" s="226"/>
      <c r="S162" s="226"/>
      <c r="T162" s="226"/>
      <c r="U162" s="226"/>
      <c r="V162" s="226"/>
      <c r="W162" s="226"/>
      <c r="X162" s="226"/>
      <c r="Y162" s="226"/>
      <c r="Z162" s="226"/>
      <c r="AA162" s="226"/>
      <c r="AB162" s="226"/>
      <c r="AC162" s="226"/>
      <c r="AD162" s="226"/>
      <c r="AE162" s="226"/>
      <c r="AF162" s="226"/>
      <c r="AG162" s="226"/>
      <c r="AH162" s="226"/>
      <c r="AI162" s="226"/>
      <c r="AJ162" s="226"/>
      <c r="AK162" s="226"/>
      <c r="AL162" s="226"/>
      <c r="AM162" s="226"/>
      <c r="AN162" s="226"/>
      <c r="AO162" s="72"/>
      <c r="AP162" s="72"/>
      <c r="AQ162" s="72"/>
      <c r="AR162" s="72"/>
      <c r="AS162" s="72"/>
      <c r="AT162" s="72"/>
      <c r="AU162" s="72"/>
      <c r="AV162" s="72"/>
      <c r="AW162" s="72"/>
      <c r="AX162" s="72"/>
      <c r="AY162" s="72"/>
      <c r="AZ162" s="72"/>
      <c r="BA162" s="72"/>
      <c r="BB162" s="72"/>
      <c r="BC162" s="72"/>
      <c r="BD162" s="72"/>
      <c r="BE162" s="72"/>
      <c r="BF162" s="72"/>
      <c r="BG162" s="72"/>
      <c r="BH162" s="72"/>
      <c r="BI162" s="72"/>
      <c r="BJ162" s="72"/>
      <c r="BK162" s="72"/>
      <c r="BL162" s="72"/>
      <c r="BM162" s="72"/>
      <c r="BN162" s="72"/>
      <c r="BO162" s="72"/>
      <c r="BP162" s="72"/>
      <c r="BQ162" s="72"/>
      <c r="BR162" s="72"/>
      <c r="BS162" s="72"/>
      <c r="BT162" s="72"/>
      <c r="BU162" s="72"/>
      <c r="BV162" s="72"/>
      <c r="BW162" s="72"/>
      <c r="BX162" s="72"/>
      <c r="BY162" s="72"/>
      <c r="BZ162" s="72"/>
      <c r="CA162" s="72"/>
      <c r="CB162" s="72"/>
      <c r="CC162" s="72"/>
      <c r="CD162" s="72"/>
      <c r="CE162" s="72"/>
      <c r="CF162" s="72"/>
      <c r="CG162" s="72"/>
      <c r="CH162" s="72"/>
      <c r="CI162" s="72"/>
      <c r="CJ162" s="72"/>
      <c r="CK162" s="72"/>
      <c r="CL162" s="72"/>
      <c r="CM162" s="72"/>
      <c r="CN162" s="72"/>
      <c r="CO162" s="72"/>
      <c r="CP162" s="72"/>
      <c r="CQ162" s="72"/>
      <c r="CR162" s="72"/>
      <c r="CS162" s="72"/>
      <c r="CT162" s="72"/>
      <c r="CU162" s="72"/>
      <c r="CV162" s="72"/>
      <c r="CW162" s="72"/>
      <c r="CX162" s="72"/>
      <c r="CY162" s="72"/>
      <c r="CZ162" s="72"/>
      <c r="DA162" s="72"/>
      <c r="DB162" s="72"/>
      <c r="DC162" s="72"/>
      <c r="DD162" s="72"/>
      <c r="DE162" s="72"/>
      <c r="DF162" s="72"/>
      <c r="DG162" s="72"/>
      <c r="DH162" s="72"/>
      <c r="DI162" s="72"/>
      <c r="DJ162" s="72"/>
      <c r="DK162" s="72"/>
      <c r="DL162" s="72"/>
      <c r="DM162" s="72"/>
      <c r="DN162" s="72"/>
      <c r="DO162" s="72"/>
      <c r="DP162" s="72"/>
      <c r="DQ162" s="72"/>
      <c r="DR162" s="72"/>
      <c r="DS162" s="72"/>
      <c r="DT162" s="72"/>
      <c r="DU162" s="72"/>
      <c r="DV162" s="72"/>
      <c r="DW162" s="72"/>
      <c r="DX162" s="72"/>
      <c r="DY162" s="72"/>
      <c r="DZ162" s="72"/>
      <c r="EA162" s="72"/>
      <c r="EB162" s="72"/>
      <c r="EC162" s="72"/>
      <c r="ED162" s="72"/>
      <c r="EE162" s="72"/>
    </row>
    <row r="163" spans="1:256" s="8" customFormat="1" ht="13.5" customHeight="1">
      <c r="A163" s="116"/>
      <c r="B163" s="118"/>
      <c r="C163" s="118"/>
      <c r="D163" s="75" t="s">
        <v>200</v>
      </c>
      <c r="E163" s="118"/>
      <c r="F163" s="76">
        <v>1</v>
      </c>
      <c r="G163" s="138"/>
      <c r="H163" s="70"/>
      <c r="I163" s="307"/>
      <c r="J163" s="226"/>
      <c r="K163" s="226"/>
      <c r="L163" s="226"/>
      <c r="M163" s="226"/>
      <c r="N163" s="226"/>
      <c r="O163" s="226"/>
      <c r="P163" s="226"/>
      <c r="Q163" s="226"/>
      <c r="R163" s="226"/>
      <c r="S163" s="226"/>
      <c r="T163" s="226"/>
      <c r="U163" s="226"/>
      <c r="V163" s="226"/>
      <c r="W163" s="226"/>
      <c r="X163" s="226"/>
      <c r="Y163" s="226"/>
      <c r="Z163" s="226"/>
      <c r="AA163" s="226"/>
      <c r="AB163" s="226"/>
      <c r="AC163" s="226"/>
      <c r="AD163" s="226"/>
      <c r="AE163" s="226"/>
      <c r="AF163" s="226"/>
      <c r="AG163" s="226"/>
      <c r="AH163" s="226"/>
      <c r="AI163" s="226"/>
      <c r="AJ163" s="226"/>
      <c r="AK163" s="226"/>
      <c r="AL163" s="226"/>
      <c r="AM163" s="226"/>
      <c r="AN163" s="226"/>
      <c r="AO163" s="72"/>
      <c r="AP163" s="72"/>
      <c r="AQ163" s="72"/>
      <c r="AR163" s="72"/>
      <c r="AS163" s="72"/>
      <c r="AT163" s="72"/>
      <c r="AU163" s="72"/>
      <c r="AV163" s="72"/>
      <c r="AW163" s="72"/>
      <c r="AX163" s="72"/>
      <c r="AY163" s="72"/>
      <c r="AZ163" s="72"/>
      <c r="BA163" s="72"/>
      <c r="BB163" s="72"/>
      <c r="BC163" s="72"/>
      <c r="BD163" s="72"/>
      <c r="BE163" s="72"/>
      <c r="BF163" s="72"/>
      <c r="BG163" s="72"/>
      <c r="BH163" s="72"/>
      <c r="BI163" s="72"/>
      <c r="BJ163" s="72"/>
      <c r="BK163" s="72"/>
      <c r="BL163" s="72"/>
      <c r="BM163" s="72"/>
      <c r="BN163" s="72"/>
      <c r="BO163" s="72"/>
      <c r="BP163" s="72"/>
      <c r="BQ163" s="72"/>
      <c r="BR163" s="72"/>
      <c r="BS163" s="72"/>
      <c r="BT163" s="72"/>
      <c r="BU163" s="72"/>
      <c r="BV163" s="72"/>
      <c r="BW163" s="72"/>
      <c r="BX163" s="72"/>
      <c r="BY163" s="72"/>
      <c r="BZ163" s="72"/>
      <c r="CA163" s="72"/>
      <c r="CB163" s="72"/>
      <c r="CC163" s="72"/>
      <c r="CD163" s="72"/>
      <c r="CE163" s="72"/>
      <c r="CF163" s="72"/>
      <c r="CG163" s="72"/>
      <c r="CH163" s="72"/>
      <c r="CI163" s="72"/>
      <c r="CJ163" s="72"/>
      <c r="CK163" s="72"/>
      <c r="CL163" s="72"/>
      <c r="CM163" s="72"/>
      <c r="CN163" s="72"/>
      <c r="CO163" s="72"/>
      <c r="CP163" s="72"/>
      <c r="CQ163" s="72"/>
      <c r="CR163" s="72"/>
      <c r="CS163" s="72"/>
      <c r="CT163" s="72"/>
      <c r="CU163" s="72"/>
      <c r="CV163" s="72"/>
      <c r="CW163" s="72"/>
      <c r="CX163" s="72"/>
      <c r="CY163" s="72"/>
      <c r="CZ163" s="72"/>
      <c r="DA163" s="72"/>
      <c r="DB163" s="72"/>
      <c r="DC163" s="72"/>
      <c r="DD163" s="72"/>
      <c r="DE163" s="72"/>
      <c r="DF163" s="72"/>
      <c r="DG163" s="72"/>
      <c r="DH163" s="72"/>
      <c r="DI163" s="72"/>
      <c r="DJ163" s="72"/>
      <c r="DK163" s="72"/>
      <c r="DL163" s="72"/>
      <c r="DM163" s="72"/>
      <c r="DN163" s="72"/>
      <c r="DO163" s="72"/>
      <c r="DP163" s="72"/>
      <c r="DQ163" s="72"/>
      <c r="DR163" s="72"/>
      <c r="DS163" s="72"/>
      <c r="DT163" s="72"/>
      <c r="DU163" s="72"/>
      <c r="DV163" s="72"/>
      <c r="DW163" s="72"/>
      <c r="DX163" s="72"/>
      <c r="DY163" s="72"/>
      <c r="DZ163" s="72"/>
      <c r="EA163" s="72"/>
      <c r="EB163" s="72"/>
      <c r="EC163" s="72"/>
      <c r="ED163" s="72"/>
      <c r="EE163" s="72"/>
    </row>
    <row r="164" spans="1:256" s="8" customFormat="1" ht="27" customHeight="1">
      <c r="A164" s="116"/>
      <c r="B164" s="118"/>
      <c r="C164" s="118"/>
      <c r="D164" s="75" t="s">
        <v>201</v>
      </c>
      <c r="E164" s="118"/>
      <c r="F164" s="76"/>
      <c r="G164" s="138"/>
      <c r="H164" s="70"/>
      <c r="I164" s="113"/>
      <c r="J164" s="226"/>
      <c r="K164" s="226"/>
      <c r="L164" s="226"/>
      <c r="M164" s="226"/>
      <c r="N164" s="226"/>
      <c r="O164" s="226"/>
      <c r="P164" s="226"/>
      <c r="Q164" s="226"/>
      <c r="R164" s="226"/>
      <c r="S164" s="226"/>
      <c r="T164" s="226"/>
      <c r="U164" s="226"/>
      <c r="V164" s="226"/>
      <c r="W164" s="226"/>
      <c r="X164" s="226"/>
      <c r="Y164" s="226"/>
      <c r="Z164" s="226"/>
      <c r="AA164" s="226"/>
      <c r="AB164" s="226"/>
      <c r="AC164" s="226"/>
      <c r="AD164" s="226"/>
      <c r="AE164" s="226"/>
      <c r="AF164" s="226"/>
      <c r="AG164" s="226"/>
      <c r="AH164" s="226"/>
      <c r="AI164" s="226"/>
      <c r="AJ164" s="226"/>
      <c r="AK164" s="226"/>
      <c r="AL164" s="226"/>
      <c r="AM164" s="226"/>
      <c r="AN164" s="226"/>
      <c r="AO164" s="72"/>
      <c r="AP164" s="72"/>
      <c r="AQ164" s="72"/>
      <c r="AR164" s="72"/>
      <c r="AS164" s="72"/>
      <c r="AT164" s="72"/>
      <c r="AU164" s="72"/>
      <c r="AV164" s="72"/>
      <c r="AW164" s="72"/>
      <c r="AX164" s="72"/>
      <c r="AY164" s="72"/>
      <c r="AZ164" s="72"/>
      <c r="BA164" s="72"/>
      <c r="BB164" s="72"/>
      <c r="BC164" s="72"/>
      <c r="BD164" s="72"/>
      <c r="BE164" s="72"/>
      <c r="BF164" s="72"/>
      <c r="BG164" s="72"/>
      <c r="BH164" s="72"/>
      <c r="BI164" s="72"/>
      <c r="BJ164" s="72"/>
      <c r="BK164" s="72"/>
      <c r="BL164" s="72"/>
      <c r="BM164" s="72"/>
      <c r="BN164" s="72"/>
      <c r="BO164" s="72"/>
      <c r="BP164" s="72"/>
      <c r="BQ164" s="72"/>
      <c r="BR164" s="72"/>
      <c r="BS164" s="72"/>
      <c r="BT164" s="72"/>
      <c r="BU164" s="72"/>
      <c r="BV164" s="72"/>
      <c r="BW164" s="72"/>
      <c r="BX164" s="72"/>
      <c r="BY164" s="72"/>
      <c r="BZ164" s="72"/>
      <c r="CA164" s="72"/>
      <c r="CB164" s="72"/>
      <c r="CC164" s="72"/>
      <c r="CD164" s="72"/>
      <c r="CE164" s="72"/>
      <c r="CF164" s="72"/>
      <c r="CG164" s="72"/>
      <c r="CH164" s="72"/>
      <c r="CI164" s="72"/>
      <c r="CJ164" s="72"/>
      <c r="CK164" s="72"/>
      <c r="CL164" s="72"/>
      <c r="CM164" s="72"/>
      <c r="CN164" s="72"/>
      <c r="CO164" s="72"/>
      <c r="CP164" s="72"/>
      <c r="CQ164" s="72"/>
      <c r="CR164" s="72"/>
      <c r="CS164" s="72"/>
      <c r="CT164" s="72"/>
      <c r="CU164" s="72"/>
      <c r="CV164" s="72"/>
      <c r="CW164" s="72"/>
      <c r="CX164" s="72"/>
      <c r="CY164" s="72"/>
      <c r="CZ164" s="72"/>
      <c r="DA164" s="72"/>
      <c r="DB164" s="72"/>
      <c r="DC164" s="72"/>
      <c r="DD164" s="72"/>
      <c r="DE164" s="72"/>
      <c r="DF164" s="72"/>
      <c r="DG164" s="72"/>
      <c r="DH164" s="72"/>
      <c r="DI164" s="72"/>
      <c r="DJ164" s="72"/>
      <c r="DK164" s="72"/>
      <c r="DL164" s="72"/>
      <c r="DM164" s="72"/>
      <c r="DN164" s="72"/>
      <c r="DO164" s="72"/>
      <c r="DP164" s="72"/>
      <c r="DQ164" s="72"/>
      <c r="DR164" s="72"/>
      <c r="DS164" s="72"/>
      <c r="DT164" s="72"/>
      <c r="DU164" s="72"/>
      <c r="DV164" s="72"/>
      <c r="DW164" s="72"/>
      <c r="DX164" s="72"/>
      <c r="DY164" s="72"/>
      <c r="DZ164" s="72"/>
      <c r="EA164" s="72"/>
      <c r="EB164" s="72"/>
      <c r="EC164" s="72"/>
      <c r="ED164" s="72"/>
      <c r="EE164" s="72"/>
    </row>
    <row r="165" spans="1:256" s="8" customFormat="1" ht="67.5" customHeight="1">
      <c r="A165" s="67"/>
      <c r="B165" s="68"/>
      <c r="C165" s="69"/>
      <c r="D165" s="255" t="s">
        <v>106</v>
      </c>
      <c r="E165" s="69"/>
      <c r="F165" s="76"/>
      <c r="G165" s="70"/>
      <c r="H165" s="70"/>
      <c r="I165" s="102"/>
      <c r="J165" s="235"/>
      <c r="K165" s="226"/>
      <c r="L165" s="226"/>
      <c r="M165" s="226"/>
      <c r="N165" s="226"/>
      <c r="O165" s="226"/>
      <c r="P165" s="226"/>
      <c r="Q165" s="226"/>
      <c r="R165" s="226"/>
      <c r="S165" s="226"/>
      <c r="T165" s="226"/>
      <c r="U165" s="226"/>
      <c r="V165" s="226"/>
      <c r="W165" s="226"/>
      <c r="X165" s="226"/>
      <c r="Y165" s="226"/>
      <c r="Z165" s="226"/>
      <c r="AA165" s="226"/>
      <c r="AB165" s="226"/>
      <c r="AC165" s="226"/>
      <c r="AD165" s="226"/>
      <c r="AE165" s="226"/>
      <c r="AF165" s="226"/>
      <c r="AG165" s="226"/>
      <c r="AH165" s="226"/>
      <c r="AI165" s="226"/>
      <c r="AJ165" s="226"/>
      <c r="AK165" s="226"/>
      <c r="AL165" s="226"/>
      <c r="AM165" s="226"/>
      <c r="AN165" s="226"/>
      <c r="AO165" s="72"/>
      <c r="AP165" s="72"/>
      <c r="AQ165" s="72"/>
      <c r="AR165" s="72"/>
      <c r="AS165" s="72"/>
      <c r="AT165" s="72"/>
      <c r="AU165" s="72"/>
      <c r="AV165" s="72"/>
      <c r="AW165" s="72"/>
      <c r="AX165" s="72"/>
      <c r="AY165" s="72"/>
      <c r="AZ165" s="72"/>
      <c r="BA165" s="72"/>
      <c r="BB165" s="72"/>
      <c r="BC165" s="72"/>
      <c r="BD165" s="72"/>
      <c r="BE165" s="72"/>
      <c r="BF165" s="72"/>
      <c r="BG165" s="72"/>
      <c r="BH165" s="72"/>
      <c r="BI165" s="72"/>
      <c r="BJ165" s="72"/>
      <c r="BK165" s="72"/>
      <c r="BL165" s="72"/>
      <c r="BM165" s="72"/>
      <c r="BN165" s="72"/>
      <c r="BO165" s="72"/>
      <c r="BP165" s="72"/>
      <c r="BQ165" s="72"/>
      <c r="BR165" s="72"/>
      <c r="BS165" s="72"/>
      <c r="BT165" s="72"/>
      <c r="BU165" s="72"/>
      <c r="BV165" s="72"/>
      <c r="BW165" s="72"/>
      <c r="BX165" s="72"/>
      <c r="BY165" s="72"/>
      <c r="BZ165" s="72"/>
      <c r="CA165" s="72"/>
      <c r="CB165" s="72"/>
      <c r="CC165" s="72"/>
      <c r="CD165" s="72"/>
      <c r="CE165" s="72"/>
      <c r="CF165" s="72"/>
      <c r="CG165" s="72"/>
      <c r="CH165" s="72"/>
      <c r="CI165" s="72"/>
      <c r="CJ165" s="72"/>
      <c r="CK165" s="72"/>
      <c r="CL165" s="72"/>
      <c r="CM165" s="72"/>
      <c r="CN165" s="72"/>
      <c r="CO165" s="72"/>
      <c r="CP165" s="72"/>
      <c r="CQ165" s="72"/>
      <c r="CR165" s="72"/>
      <c r="CS165" s="72"/>
      <c r="CT165" s="72"/>
      <c r="CU165" s="72"/>
      <c r="CV165" s="72"/>
      <c r="CW165" s="72"/>
      <c r="CX165" s="72"/>
      <c r="CY165" s="72"/>
      <c r="CZ165" s="72"/>
      <c r="DA165" s="72"/>
      <c r="DB165" s="72"/>
      <c r="DC165" s="72"/>
      <c r="DD165" s="72"/>
      <c r="DE165" s="72"/>
      <c r="DF165" s="72"/>
      <c r="DG165" s="72"/>
      <c r="DH165" s="72"/>
      <c r="DI165" s="72"/>
      <c r="DJ165" s="72"/>
      <c r="DK165" s="72"/>
      <c r="DL165" s="72"/>
      <c r="DM165" s="72"/>
      <c r="DN165" s="72"/>
      <c r="DO165" s="72"/>
      <c r="DP165" s="72"/>
      <c r="DQ165" s="72"/>
      <c r="DR165" s="72"/>
      <c r="DS165" s="72"/>
      <c r="DT165" s="72"/>
      <c r="DU165" s="72"/>
      <c r="DV165" s="72"/>
      <c r="DW165" s="72"/>
      <c r="DX165" s="72"/>
      <c r="DY165" s="72"/>
      <c r="DZ165" s="72"/>
      <c r="EA165" s="72"/>
      <c r="EB165" s="72"/>
      <c r="EC165" s="72"/>
      <c r="ED165" s="72"/>
      <c r="EE165" s="72"/>
    </row>
    <row r="166" spans="1:256" s="8" customFormat="1" ht="27" customHeight="1">
      <c r="A166" s="67">
        <v>41</v>
      </c>
      <c r="B166" s="68" t="s">
        <v>177</v>
      </c>
      <c r="C166" s="69" t="s">
        <v>202</v>
      </c>
      <c r="D166" s="69" t="s">
        <v>203</v>
      </c>
      <c r="E166" s="69" t="s">
        <v>51</v>
      </c>
      <c r="F166" s="101">
        <f>F167</f>
        <v>2</v>
      </c>
      <c r="G166" s="70"/>
      <c r="H166" s="70">
        <f>F166*G166</f>
        <v>0</v>
      </c>
      <c r="I166" s="102" t="s">
        <v>78</v>
      </c>
      <c r="J166" s="226"/>
      <c r="K166" s="226"/>
      <c r="L166" s="226"/>
      <c r="M166" s="226"/>
      <c r="N166" s="226"/>
      <c r="O166" s="226"/>
      <c r="P166" s="226"/>
      <c r="Q166" s="226"/>
      <c r="R166" s="226"/>
      <c r="S166" s="226"/>
      <c r="T166" s="226"/>
      <c r="U166" s="226"/>
      <c r="V166" s="226"/>
      <c r="W166" s="226"/>
      <c r="X166" s="226"/>
      <c r="Y166" s="226"/>
      <c r="Z166" s="226"/>
      <c r="AA166" s="226"/>
      <c r="AB166" s="226"/>
      <c r="AC166" s="226"/>
      <c r="AD166" s="226"/>
      <c r="AE166" s="226"/>
      <c r="AF166" s="226"/>
      <c r="AG166" s="226"/>
      <c r="AH166" s="226"/>
      <c r="AI166" s="226"/>
      <c r="AJ166" s="226"/>
      <c r="AK166" s="226"/>
      <c r="AL166" s="226"/>
      <c r="AM166" s="226"/>
      <c r="AN166" s="226"/>
      <c r="AO166" s="72"/>
      <c r="AP166" s="72"/>
      <c r="AQ166" s="72"/>
      <c r="AR166" s="72"/>
      <c r="AS166" s="72"/>
      <c r="AT166" s="72"/>
      <c r="AU166" s="72"/>
      <c r="AV166" s="72"/>
      <c r="AW166" s="72"/>
      <c r="AX166" s="72"/>
      <c r="AY166" s="72"/>
      <c r="AZ166" s="72"/>
      <c r="BA166" s="72"/>
      <c r="BB166" s="72"/>
      <c r="BC166" s="72"/>
      <c r="BD166" s="72"/>
      <c r="BE166" s="72"/>
      <c r="BF166" s="72"/>
      <c r="BG166" s="72"/>
      <c r="BH166" s="72"/>
      <c r="BI166" s="72"/>
      <c r="BJ166" s="72"/>
      <c r="BK166" s="72"/>
      <c r="BL166" s="72"/>
      <c r="BM166" s="72"/>
      <c r="BN166" s="72"/>
      <c r="BO166" s="72"/>
      <c r="BP166" s="72"/>
      <c r="BQ166" s="72"/>
      <c r="BR166" s="72"/>
      <c r="BS166" s="72"/>
      <c r="BT166" s="72"/>
      <c r="BU166" s="72"/>
      <c r="BV166" s="72"/>
      <c r="BW166" s="72"/>
      <c r="BX166" s="72"/>
      <c r="BY166" s="72"/>
      <c r="BZ166" s="72"/>
      <c r="CA166" s="72"/>
      <c r="CB166" s="72"/>
      <c r="CC166" s="72"/>
      <c r="CD166" s="72"/>
      <c r="CE166" s="72"/>
      <c r="CF166" s="72"/>
      <c r="CG166" s="72"/>
      <c r="CH166" s="72"/>
      <c r="CI166" s="72"/>
      <c r="CJ166" s="72"/>
      <c r="CK166" s="72"/>
      <c r="CL166" s="72"/>
      <c r="CM166" s="72"/>
      <c r="CN166" s="72"/>
      <c r="CO166" s="72"/>
      <c r="CP166" s="72"/>
      <c r="CQ166" s="72"/>
      <c r="CR166" s="72"/>
      <c r="CS166" s="72"/>
      <c r="CT166" s="72"/>
      <c r="CU166" s="72"/>
      <c r="CV166" s="72"/>
      <c r="CW166" s="72"/>
      <c r="CX166" s="72"/>
      <c r="CY166" s="72"/>
      <c r="CZ166" s="72"/>
      <c r="DA166" s="72"/>
      <c r="DB166" s="72"/>
      <c r="DC166" s="72"/>
      <c r="DD166" s="72"/>
      <c r="DE166" s="72"/>
      <c r="DF166" s="72"/>
      <c r="DG166" s="72"/>
      <c r="DH166" s="72"/>
      <c r="DI166" s="72"/>
      <c r="DJ166" s="72"/>
      <c r="DK166" s="72"/>
      <c r="DL166" s="72"/>
      <c r="DM166" s="72"/>
      <c r="DN166" s="72"/>
      <c r="DO166" s="72"/>
      <c r="DP166" s="72"/>
      <c r="DQ166" s="72"/>
      <c r="DR166" s="72"/>
      <c r="DS166" s="72"/>
      <c r="DT166" s="72"/>
      <c r="DU166" s="72"/>
      <c r="DV166" s="72"/>
      <c r="DW166" s="72"/>
      <c r="DX166" s="72"/>
      <c r="DY166" s="72"/>
      <c r="DZ166" s="72"/>
      <c r="EA166" s="72"/>
      <c r="EB166" s="72"/>
      <c r="EC166" s="72"/>
      <c r="ED166" s="72"/>
      <c r="EE166" s="72"/>
    </row>
    <row r="167" spans="1:256" s="8" customFormat="1" ht="13.5" customHeight="1">
      <c r="A167" s="116"/>
      <c r="B167" s="118"/>
      <c r="C167" s="118"/>
      <c r="D167" s="75" t="s">
        <v>204</v>
      </c>
      <c r="E167" s="118"/>
      <c r="F167" s="76">
        <v>2</v>
      </c>
      <c r="G167" s="138"/>
      <c r="H167" s="70"/>
      <c r="I167" s="307"/>
      <c r="J167" s="226"/>
      <c r="K167" s="226"/>
      <c r="L167" s="226"/>
      <c r="M167" s="226"/>
      <c r="N167" s="226"/>
      <c r="O167" s="226"/>
      <c r="P167" s="226"/>
      <c r="Q167" s="226"/>
      <c r="R167" s="226"/>
      <c r="S167" s="226"/>
      <c r="T167" s="226"/>
      <c r="U167" s="226"/>
      <c r="V167" s="226"/>
      <c r="W167" s="226"/>
      <c r="X167" s="226"/>
      <c r="Y167" s="226"/>
      <c r="Z167" s="226"/>
      <c r="AA167" s="226"/>
      <c r="AB167" s="226"/>
      <c r="AC167" s="226"/>
      <c r="AD167" s="226"/>
      <c r="AE167" s="226"/>
      <c r="AF167" s="226"/>
      <c r="AG167" s="226"/>
      <c r="AH167" s="226"/>
      <c r="AI167" s="226"/>
      <c r="AJ167" s="226"/>
      <c r="AK167" s="226"/>
      <c r="AL167" s="226"/>
      <c r="AM167" s="226"/>
      <c r="AN167" s="226"/>
      <c r="AO167" s="72"/>
      <c r="AP167" s="72"/>
      <c r="AQ167" s="72"/>
      <c r="AR167" s="72"/>
      <c r="AS167" s="72"/>
      <c r="AT167" s="72"/>
      <c r="AU167" s="72"/>
      <c r="AV167" s="72"/>
      <c r="AW167" s="72"/>
      <c r="AX167" s="72"/>
      <c r="AY167" s="72"/>
      <c r="AZ167" s="72"/>
      <c r="BA167" s="72"/>
      <c r="BB167" s="72"/>
      <c r="BC167" s="72"/>
      <c r="BD167" s="72"/>
      <c r="BE167" s="72"/>
      <c r="BF167" s="72"/>
      <c r="BG167" s="72"/>
      <c r="BH167" s="72"/>
      <c r="BI167" s="72"/>
      <c r="BJ167" s="72"/>
      <c r="BK167" s="72"/>
      <c r="BL167" s="72"/>
      <c r="BM167" s="72"/>
      <c r="BN167" s="72"/>
      <c r="BO167" s="72"/>
      <c r="BP167" s="72"/>
      <c r="BQ167" s="72"/>
      <c r="BR167" s="72"/>
      <c r="BS167" s="72"/>
      <c r="BT167" s="72"/>
      <c r="BU167" s="72"/>
      <c r="BV167" s="72"/>
      <c r="BW167" s="72"/>
      <c r="BX167" s="72"/>
      <c r="BY167" s="72"/>
      <c r="BZ167" s="72"/>
      <c r="CA167" s="72"/>
      <c r="CB167" s="72"/>
      <c r="CC167" s="72"/>
      <c r="CD167" s="72"/>
      <c r="CE167" s="72"/>
      <c r="CF167" s="72"/>
      <c r="CG167" s="72"/>
      <c r="CH167" s="72"/>
      <c r="CI167" s="72"/>
      <c r="CJ167" s="72"/>
      <c r="CK167" s="72"/>
      <c r="CL167" s="72"/>
      <c r="CM167" s="72"/>
      <c r="CN167" s="72"/>
      <c r="CO167" s="72"/>
      <c r="CP167" s="72"/>
      <c r="CQ167" s="72"/>
      <c r="CR167" s="72"/>
      <c r="CS167" s="72"/>
      <c r="CT167" s="72"/>
      <c r="CU167" s="72"/>
      <c r="CV167" s="72"/>
      <c r="CW167" s="72"/>
      <c r="CX167" s="72"/>
      <c r="CY167" s="72"/>
      <c r="CZ167" s="72"/>
      <c r="DA167" s="72"/>
      <c r="DB167" s="72"/>
      <c r="DC167" s="72"/>
      <c r="DD167" s="72"/>
      <c r="DE167" s="72"/>
      <c r="DF167" s="72"/>
      <c r="DG167" s="72"/>
      <c r="DH167" s="72"/>
      <c r="DI167" s="72"/>
      <c r="DJ167" s="72"/>
      <c r="DK167" s="72"/>
      <c r="DL167" s="72"/>
      <c r="DM167" s="72"/>
      <c r="DN167" s="72"/>
      <c r="DO167" s="72"/>
      <c r="DP167" s="72"/>
      <c r="DQ167" s="72"/>
      <c r="DR167" s="72"/>
      <c r="DS167" s="72"/>
      <c r="DT167" s="72"/>
      <c r="DU167" s="72"/>
      <c r="DV167" s="72"/>
      <c r="DW167" s="72"/>
      <c r="DX167" s="72"/>
      <c r="DY167" s="72"/>
      <c r="DZ167" s="72"/>
      <c r="EA167" s="72"/>
      <c r="EB167" s="72"/>
      <c r="EC167" s="72"/>
      <c r="ED167" s="72"/>
      <c r="EE167" s="72"/>
    </row>
    <row r="168" spans="1:256" s="8" customFormat="1" ht="27" customHeight="1">
      <c r="A168" s="116"/>
      <c r="B168" s="118"/>
      <c r="C168" s="118"/>
      <c r="D168" s="75" t="s">
        <v>205</v>
      </c>
      <c r="E168" s="118"/>
      <c r="F168" s="76"/>
      <c r="G168" s="138"/>
      <c r="H168" s="70"/>
      <c r="I168" s="113"/>
      <c r="J168" s="226"/>
      <c r="K168" s="226"/>
      <c r="L168" s="226"/>
      <c r="M168" s="226"/>
      <c r="N168" s="226"/>
      <c r="O168" s="226"/>
      <c r="P168" s="226"/>
      <c r="Q168" s="226"/>
      <c r="R168" s="226"/>
      <c r="S168" s="226"/>
      <c r="T168" s="226"/>
      <c r="U168" s="226"/>
      <c r="V168" s="226"/>
      <c r="W168" s="226"/>
      <c r="X168" s="226"/>
      <c r="Y168" s="226"/>
      <c r="Z168" s="226"/>
      <c r="AA168" s="226"/>
      <c r="AB168" s="226"/>
      <c r="AC168" s="226"/>
      <c r="AD168" s="226"/>
      <c r="AE168" s="226"/>
      <c r="AF168" s="226"/>
      <c r="AG168" s="226"/>
      <c r="AH168" s="226"/>
      <c r="AI168" s="226"/>
      <c r="AJ168" s="226"/>
      <c r="AK168" s="226"/>
      <c r="AL168" s="226"/>
      <c r="AM168" s="226"/>
      <c r="AN168" s="226"/>
      <c r="AO168" s="72"/>
      <c r="AP168" s="72"/>
      <c r="AQ168" s="72"/>
      <c r="AR168" s="72"/>
      <c r="AS168" s="72"/>
      <c r="AT168" s="72"/>
      <c r="AU168" s="72"/>
      <c r="AV168" s="72"/>
      <c r="AW168" s="72"/>
      <c r="AX168" s="72"/>
      <c r="AY168" s="72"/>
      <c r="AZ168" s="72"/>
      <c r="BA168" s="72"/>
      <c r="BB168" s="72"/>
      <c r="BC168" s="72"/>
      <c r="BD168" s="72"/>
      <c r="BE168" s="72"/>
      <c r="BF168" s="72"/>
      <c r="BG168" s="72"/>
      <c r="BH168" s="72"/>
      <c r="BI168" s="72"/>
      <c r="BJ168" s="72"/>
      <c r="BK168" s="72"/>
      <c r="BL168" s="72"/>
      <c r="BM168" s="72"/>
      <c r="BN168" s="72"/>
      <c r="BO168" s="72"/>
      <c r="BP168" s="72"/>
      <c r="BQ168" s="72"/>
      <c r="BR168" s="72"/>
      <c r="BS168" s="72"/>
      <c r="BT168" s="72"/>
      <c r="BU168" s="72"/>
      <c r="BV168" s="72"/>
      <c r="BW168" s="72"/>
      <c r="BX168" s="72"/>
      <c r="BY168" s="72"/>
      <c r="BZ168" s="72"/>
      <c r="CA168" s="72"/>
      <c r="CB168" s="72"/>
      <c r="CC168" s="72"/>
      <c r="CD168" s="72"/>
      <c r="CE168" s="72"/>
      <c r="CF168" s="72"/>
      <c r="CG168" s="72"/>
      <c r="CH168" s="72"/>
      <c r="CI168" s="72"/>
      <c r="CJ168" s="72"/>
      <c r="CK168" s="72"/>
      <c r="CL168" s="72"/>
      <c r="CM168" s="72"/>
      <c r="CN168" s="72"/>
      <c r="CO168" s="72"/>
      <c r="CP168" s="72"/>
      <c r="CQ168" s="72"/>
      <c r="CR168" s="72"/>
      <c r="CS168" s="72"/>
      <c r="CT168" s="72"/>
      <c r="CU168" s="72"/>
      <c r="CV168" s="72"/>
      <c r="CW168" s="72"/>
      <c r="CX168" s="72"/>
      <c r="CY168" s="72"/>
      <c r="CZ168" s="72"/>
      <c r="DA168" s="72"/>
      <c r="DB168" s="72"/>
      <c r="DC168" s="72"/>
      <c r="DD168" s="72"/>
      <c r="DE168" s="72"/>
      <c r="DF168" s="72"/>
      <c r="DG168" s="72"/>
      <c r="DH168" s="72"/>
      <c r="DI168" s="72"/>
      <c r="DJ168" s="72"/>
      <c r="DK168" s="72"/>
      <c r="DL168" s="72"/>
      <c r="DM168" s="72"/>
      <c r="DN168" s="72"/>
      <c r="DO168" s="72"/>
      <c r="DP168" s="72"/>
      <c r="DQ168" s="72"/>
      <c r="DR168" s="72"/>
      <c r="DS168" s="72"/>
      <c r="DT168" s="72"/>
      <c r="DU168" s="72"/>
      <c r="DV168" s="72"/>
      <c r="DW168" s="72"/>
      <c r="DX168" s="72"/>
      <c r="DY168" s="72"/>
      <c r="DZ168" s="72"/>
      <c r="EA168" s="72"/>
      <c r="EB168" s="72"/>
      <c r="EC168" s="72"/>
      <c r="ED168" s="72"/>
      <c r="EE168" s="72"/>
    </row>
    <row r="169" spans="1:256" s="8" customFormat="1" ht="67.5" customHeight="1">
      <c r="A169" s="67"/>
      <c r="B169" s="68"/>
      <c r="C169" s="69"/>
      <c r="D169" s="255" t="s">
        <v>106</v>
      </c>
      <c r="E169" s="69"/>
      <c r="F169" s="76"/>
      <c r="G169" s="70"/>
      <c r="H169" s="70"/>
      <c r="I169" s="102"/>
      <c r="J169" s="230"/>
      <c r="K169" s="226"/>
      <c r="L169" s="226"/>
      <c r="M169" s="226"/>
      <c r="N169" s="226"/>
      <c r="O169" s="226"/>
      <c r="P169" s="226"/>
      <c r="Q169" s="226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  <c r="AM169" s="38"/>
      <c r="AN169" s="38"/>
      <c r="AO169" s="72"/>
      <c r="AP169" s="72"/>
      <c r="AQ169" s="72"/>
      <c r="AR169" s="72"/>
      <c r="AS169" s="72"/>
      <c r="AT169" s="72"/>
      <c r="AU169" s="72"/>
      <c r="AV169" s="72"/>
      <c r="AW169" s="72"/>
      <c r="AX169" s="72"/>
      <c r="AY169" s="72"/>
      <c r="AZ169" s="72"/>
      <c r="BA169" s="72"/>
      <c r="BB169" s="72"/>
      <c r="BC169" s="72"/>
      <c r="BD169" s="72"/>
      <c r="BE169" s="72"/>
      <c r="BF169" s="72"/>
      <c r="BG169" s="72"/>
      <c r="BH169" s="72"/>
      <c r="BI169" s="72"/>
      <c r="BJ169" s="72"/>
      <c r="BK169" s="72"/>
      <c r="BL169" s="72"/>
      <c r="BM169" s="72"/>
      <c r="BN169" s="72"/>
      <c r="BO169" s="72"/>
      <c r="BP169" s="72"/>
      <c r="BQ169" s="72"/>
      <c r="BR169" s="72"/>
      <c r="BS169" s="72"/>
      <c r="BT169" s="72"/>
      <c r="BU169" s="72"/>
      <c r="BV169" s="72"/>
      <c r="BW169" s="72"/>
      <c r="BX169" s="72"/>
      <c r="BY169" s="72"/>
      <c r="BZ169" s="72"/>
      <c r="CA169" s="72"/>
      <c r="CB169" s="72"/>
      <c r="CC169" s="72"/>
      <c r="CD169" s="72"/>
      <c r="CE169" s="72"/>
      <c r="CF169" s="72"/>
      <c r="CG169" s="72"/>
      <c r="CH169" s="72"/>
      <c r="CI169" s="72"/>
      <c r="CJ169" s="72"/>
      <c r="CK169" s="72"/>
      <c r="CL169" s="72"/>
      <c r="CM169" s="72"/>
      <c r="CN169" s="72"/>
      <c r="CO169" s="72"/>
      <c r="CP169" s="72"/>
      <c r="CQ169" s="72"/>
      <c r="CR169" s="72"/>
      <c r="CS169" s="72"/>
      <c r="CT169" s="72"/>
      <c r="CU169" s="72"/>
      <c r="CV169" s="72"/>
      <c r="CW169" s="72"/>
      <c r="CX169" s="72"/>
      <c r="CY169" s="72"/>
      <c r="CZ169" s="72"/>
      <c r="DA169" s="72"/>
      <c r="DB169" s="72"/>
      <c r="DC169" s="72"/>
      <c r="DD169" s="72"/>
      <c r="DE169" s="72"/>
      <c r="DF169" s="72"/>
      <c r="DG169" s="72"/>
      <c r="DH169" s="72"/>
      <c r="DI169" s="72"/>
      <c r="DJ169" s="72"/>
      <c r="DK169" s="72"/>
      <c r="DL169" s="72"/>
      <c r="DM169" s="72"/>
      <c r="DN169" s="72"/>
      <c r="DO169" s="72"/>
      <c r="DP169" s="72"/>
      <c r="DQ169" s="72"/>
      <c r="DR169" s="72"/>
      <c r="DS169" s="72"/>
      <c r="DT169" s="72"/>
      <c r="DU169" s="72"/>
      <c r="DV169" s="72"/>
      <c r="DW169" s="72"/>
      <c r="DX169" s="72"/>
      <c r="DY169" s="72"/>
      <c r="DZ169" s="72"/>
      <c r="EA169" s="72"/>
      <c r="EB169" s="72"/>
      <c r="EC169" s="72"/>
      <c r="ED169" s="72"/>
      <c r="EE169" s="72"/>
    </row>
    <row r="170" spans="1:256" s="8" customFormat="1" ht="13.5" customHeight="1">
      <c r="A170" s="67">
        <v>42</v>
      </c>
      <c r="B170" s="68" t="s">
        <v>177</v>
      </c>
      <c r="C170" s="69" t="s">
        <v>206</v>
      </c>
      <c r="D170" s="69" t="s">
        <v>207</v>
      </c>
      <c r="E170" s="69" t="s">
        <v>51</v>
      </c>
      <c r="F170" s="101">
        <f>F171</f>
        <v>2</v>
      </c>
      <c r="G170" s="70"/>
      <c r="H170" s="70">
        <f>F170*G170</f>
        <v>0</v>
      </c>
      <c r="I170" s="102" t="s">
        <v>78</v>
      </c>
      <c r="J170" s="72"/>
      <c r="K170" s="72"/>
      <c r="L170" s="72"/>
      <c r="M170" s="72"/>
      <c r="N170" s="72"/>
      <c r="O170" s="72"/>
      <c r="P170" s="72"/>
      <c r="Q170" s="72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8"/>
      <c r="AM170" s="38"/>
      <c r="AN170" s="38"/>
      <c r="AO170" s="72"/>
      <c r="AP170" s="72"/>
      <c r="AQ170" s="72"/>
      <c r="AR170" s="72"/>
      <c r="AS170" s="72"/>
      <c r="AT170" s="72"/>
      <c r="AU170" s="72"/>
      <c r="AV170" s="72"/>
      <c r="AW170" s="72"/>
      <c r="AX170" s="72"/>
      <c r="AY170" s="72"/>
      <c r="AZ170" s="72"/>
      <c r="BA170" s="72"/>
      <c r="BB170" s="72"/>
      <c r="BC170" s="72"/>
      <c r="BD170" s="72"/>
      <c r="BE170" s="72"/>
      <c r="BF170" s="72"/>
      <c r="BG170" s="72"/>
      <c r="BH170" s="72"/>
      <c r="BI170" s="72"/>
      <c r="BJ170" s="72"/>
      <c r="BK170" s="72"/>
      <c r="BL170" s="72"/>
      <c r="BM170" s="72"/>
      <c r="BN170" s="72"/>
      <c r="BO170" s="72"/>
      <c r="BP170" s="72"/>
      <c r="BQ170" s="72"/>
      <c r="BR170" s="72"/>
      <c r="BS170" s="72"/>
      <c r="BT170" s="72"/>
      <c r="BU170" s="72"/>
      <c r="BV170" s="72"/>
      <c r="BW170" s="72"/>
      <c r="BX170" s="72"/>
      <c r="BY170" s="72"/>
      <c r="BZ170" s="72"/>
      <c r="CA170" s="72"/>
      <c r="CB170" s="72"/>
      <c r="CC170" s="72"/>
      <c r="CD170" s="72"/>
      <c r="CE170" s="72"/>
      <c r="CF170" s="72"/>
      <c r="CG170" s="72"/>
      <c r="CH170" s="72"/>
      <c r="CI170" s="72"/>
      <c r="CJ170" s="72"/>
      <c r="CK170" s="72"/>
      <c r="CL170" s="72"/>
      <c r="CM170" s="72"/>
      <c r="CN170" s="72"/>
      <c r="CO170" s="72"/>
      <c r="CP170" s="72"/>
      <c r="CQ170" s="72"/>
      <c r="CR170" s="72"/>
      <c r="CS170" s="72"/>
      <c r="CT170" s="72"/>
      <c r="CU170" s="72"/>
      <c r="CV170" s="72"/>
      <c r="CW170" s="72"/>
      <c r="CX170" s="72"/>
      <c r="CY170" s="72"/>
      <c r="CZ170" s="72"/>
      <c r="DA170" s="72"/>
      <c r="DB170" s="72"/>
      <c r="DC170" s="72"/>
      <c r="DD170" s="72"/>
      <c r="DE170" s="72"/>
      <c r="DF170" s="72"/>
      <c r="DG170" s="72"/>
      <c r="DH170" s="72"/>
      <c r="DI170" s="72"/>
      <c r="DJ170" s="72"/>
      <c r="DK170" s="72"/>
      <c r="DL170" s="72"/>
      <c r="DM170" s="72"/>
      <c r="DN170" s="72"/>
      <c r="DO170" s="72"/>
      <c r="DP170" s="72"/>
      <c r="DQ170" s="72"/>
      <c r="DR170" s="72"/>
      <c r="DS170" s="72"/>
      <c r="DT170" s="72"/>
      <c r="DU170" s="72"/>
      <c r="DV170" s="72"/>
      <c r="DW170" s="72"/>
      <c r="DX170" s="72"/>
      <c r="DY170" s="72"/>
      <c r="DZ170" s="72"/>
      <c r="EA170" s="72"/>
      <c r="EB170" s="72"/>
      <c r="EC170" s="72"/>
      <c r="ED170" s="72"/>
      <c r="EE170" s="72"/>
    </row>
    <row r="171" spans="1:256" s="8" customFormat="1" ht="13.5" customHeight="1">
      <c r="A171" s="116"/>
      <c r="B171" s="118"/>
      <c r="C171" s="118"/>
      <c r="D171" s="75" t="s">
        <v>208</v>
      </c>
      <c r="E171" s="118"/>
      <c r="F171" s="76">
        <v>2</v>
      </c>
      <c r="G171" s="138"/>
      <c r="H171" s="70"/>
      <c r="I171" s="307"/>
      <c r="J171" s="72"/>
      <c r="K171" s="72"/>
      <c r="L171" s="72"/>
      <c r="M171" s="72"/>
      <c r="N171" s="72"/>
      <c r="O171" s="72"/>
      <c r="P171" s="72"/>
      <c r="Q171" s="72"/>
      <c r="R171" s="226"/>
      <c r="S171" s="226"/>
      <c r="T171" s="226"/>
      <c r="U171" s="226"/>
      <c r="V171" s="226"/>
      <c r="W171" s="226"/>
      <c r="X171" s="226"/>
      <c r="Y171" s="226"/>
      <c r="Z171" s="226"/>
      <c r="AA171" s="226"/>
      <c r="AB171" s="226"/>
      <c r="AC171" s="226"/>
      <c r="AD171" s="226"/>
      <c r="AE171" s="226"/>
      <c r="AF171" s="226"/>
      <c r="AG171" s="226"/>
      <c r="AH171" s="226"/>
      <c r="AI171" s="226"/>
      <c r="AJ171" s="226"/>
      <c r="AK171" s="226"/>
      <c r="AL171" s="226"/>
      <c r="AM171" s="226"/>
      <c r="AN171" s="226"/>
      <c r="AO171" s="72"/>
      <c r="AP171" s="72"/>
      <c r="AQ171" s="72"/>
      <c r="AR171" s="72"/>
      <c r="AS171" s="72"/>
      <c r="AT171" s="72"/>
      <c r="AU171" s="72"/>
      <c r="AV171" s="72"/>
      <c r="AW171" s="72"/>
      <c r="AX171" s="72"/>
      <c r="AY171" s="72"/>
      <c r="AZ171" s="72"/>
      <c r="BA171" s="72"/>
      <c r="BB171" s="72"/>
      <c r="BC171" s="72"/>
      <c r="BD171" s="72"/>
      <c r="BE171" s="72"/>
      <c r="BF171" s="72"/>
      <c r="BG171" s="72"/>
      <c r="BH171" s="72"/>
      <c r="BI171" s="72"/>
      <c r="BJ171" s="72"/>
      <c r="BK171" s="72"/>
      <c r="BL171" s="72"/>
      <c r="BM171" s="72"/>
      <c r="BN171" s="72"/>
      <c r="BO171" s="72"/>
      <c r="BP171" s="72"/>
      <c r="BQ171" s="72"/>
      <c r="BR171" s="72"/>
      <c r="BS171" s="72"/>
      <c r="BT171" s="72"/>
      <c r="BU171" s="72"/>
      <c r="BV171" s="72"/>
      <c r="BW171" s="72"/>
      <c r="BX171" s="72"/>
      <c r="BY171" s="72"/>
      <c r="BZ171" s="72"/>
      <c r="CA171" s="72"/>
      <c r="CB171" s="72"/>
      <c r="CC171" s="72"/>
      <c r="CD171" s="72"/>
      <c r="CE171" s="72"/>
      <c r="CF171" s="72"/>
      <c r="CG171" s="72"/>
      <c r="CH171" s="72"/>
      <c r="CI171" s="72"/>
      <c r="CJ171" s="72"/>
      <c r="CK171" s="72"/>
      <c r="CL171" s="72"/>
      <c r="CM171" s="72"/>
      <c r="CN171" s="72"/>
      <c r="CO171" s="72"/>
      <c r="CP171" s="72"/>
      <c r="CQ171" s="72"/>
      <c r="CR171" s="72"/>
      <c r="CS171" s="72"/>
      <c r="CT171" s="72"/>
      <c r="CU171" s="72"/>
      <c r="CV171" s="72"/>
      <c r="CW171" s="72"/>
      <c r="CX171" s="72"/>
      <c r="CY171" s="72"/>
      <c r="CZ171" s="72"/>
      <c r="DA171" s="72"/>
      <c r="DB171" s="72"/>
      <c r="DC171" s="72"/>
      <c r="DD171" s="72"/>
      <c r="DE171" s="72"/>
      <c r="DF171" s="72"/>
      <c r="DG171" s="72"/>
      <c r="DH171" s="72"/>
      <c r="DI171" s="72"/>
      <c r="DJ171" s="72"/>
      <c r="DK171" s="72"/>
      <c r="DL171" s="72"/>
      <c r="DM171" s="72"/>
      <c r="DN171" s="72"/>
      <c r="DO171" s="72"/>
      <c r="DP171" s="72"/>
      <c r="DQ171" s="72"/>
      <c r="DR171" s="72"/>
      <c r="DS171" s="72"/>
      <c r="DT171" s="72"/>
      <c r="DU171" s="72"/>
      <c r="DV171" s="72"/>
      <c r="DW171" s="72"/>
      <c r="DX171" s="72"/>
      <c r="DY171" s="72"/>
      <c r="DZ171" s="72"/>
      <c r="EA171" s="72"/>
      <c r="EB171" s="72"/>
      <c r="EC171" s="72"/>
      <c r="ED171" s="72"/>
      <c r="EE171" s="72"/>
    </row>
    <row r="172" spans="1:256" s="8" customFormat="1" ht="27" customHeight="1">
      <c r="A172" s="116"/>
      <c r="B172" s="118"/>
      <c r="C172" s="118"/>
      <c r="D172" s="75" t="s">
        <v>209</v>
      </c>
      <c r="E172" s="118"/>
      <c r="F172" s="76"/>
      <c r="G172" s="138"/>
      <c r="H172" s="70"/>
      <c r="I172" s="113"/>
      <c r="J172" s="72"/>
      <c r="K172" s="72"/>
      <c r="L172" s="72"/>
      <c r="M172" s="72"/>
      <c r="N172" s="72"/>
      <c r="O172" s="72"/>
      <c r="P172" s="72"/>
      <c r="Q172" s="72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72"/>
      <c r="AP172" s="72"/>
      <c r="AQ172" s="72"/>
      <c r="AR172" s="72"/>
      <c r="AS172" s="72"/>
      <c r="AT172" s="72"/>
      <c r="AU172" s="72"/>
      <c r="AV172" s="72"/>
      <c r="AW172" s="72"/>
      <c r="AX172" s="72"/>
      <c r="AY172" s="72"/>
      <c r="AZ172" s="72"/>
      <c r="BA172" s="72"/>
      <c r="BB172" s="72"/>
      <c r="BC172" s="72"/>
      <c r="BD172" s="72"/>
      <c r="BE172" s="72"/>
      <c r="BF172" s="72"/>
      <c r="BG172" s="72"/>
      <c r="BH172" s="72"/>
      <c r="BI172" s="72"/>
      <c r="BJ172" s="72"/>
      <c r="BK172" s="72"/>
      <c r="BL172" s="72"/>
      <c r="BM172" s="72"/>
      <c r="BN172" s="72"/>
      <c r="BO172" s="72"/>
      <c r="BP172" s="72"/>
      <c r="BQ172" s="72"/>
      <c r="BR172" s="72"/>
      <c r="BS172" s="72"/>
      <c r="BT172" s="72"/>
      <c r="BU172" s="72"/>
      <c r="BV172" s="72"/>
      <c r="BW172" s="72"/>
      <c r="BX172" s="72"/>
      <c r="BY172" s="72"/>
      <c r="BZ172" s="72"/>
      <c r="CA172" s="72"/>
      <c r="CB172" s="72"/>
      <c r="CC172" s="72"/>
      <c r="CD172" s="72"/>
      <c r="CE172" s="72"/>
      <c r="CF172" s="72"/>
      <c r="CG172" s="72"/>
      <c r="CH172" s="72"/>
      <c r="CI172" s="72"/>
      <c r="CJ172" s="72"/>
      <c r="CK172" s="72"/>
      <c r="CL172" s="72"/>
      <c r="CM172" s="72"/>
      <c r="CN172" s="72"/>
      <c r="CO172" s="72"/>
      <c r="CP172" s="72"/>
      <c r="CQ172" s="72"/>
      <c r="CR172" s="72"/>
      <c r="CS172" s="72"/>
      <c r="CT172" s="72"/>
      <c r="CU172" s="72"/>
      <c r="CV172" s="72"/>
      <c r="CW172" s="72"/>
      <c r="CX172" s="72"/>
      <c r="CY172" s="72"/>
      <c r="CZ172" s="72"/>
      <c r="DA172" s="72"/>
      <c r="DB172" s="72"/>
      <c r="DC172" s="72"/>
      <c r="DD172" s="72"/>
      <c r="DE172" s="72"/>
      <c r="DF172" s="72"/>
      <c r="DG172" s="72"/>
      <c r="DH172" s="72"/>
      <c r="DI172" s="72"/>
      <c r="DJ172" s="72"/>
      <c r="DK172" s="72"/>
      <c r="DL172" s="72"/>
      <c r="DM172" s="72"/>
      <c r="DN172" s="72"/>
      <c r="DO172" s="72"/>
      <c r="DP172" s="72"/>
      <c r="DQ172" s="72"/>
      <c r="DR172" s="72"/>
      <c r="DS172" s="72"/>
      <c r="DT172" s="72"/>
      <c r="DU172" s="72"/>
      <c r="DV172" s="72"/>
      <c r="DW172" s="72"/>
      <c r="DX172" s="72"/>
      <c r="DY172" s="72"/>
      <c r="DZ172" s="72"/>
      <c r="EA172" s="72"/>
      <c r="EB172" s="72"/>
      <c r="EC172" s="72"/>
      <c r="ED172" s="72"/>
      <c r="EE172" s="72"/>
    </row>
    <row r="173" spans="1:256" s="8" customFormat="1" ht="67.5" customHeight="1">
      <c r="A173" s="67"/>
      <c r="B173" s="68"/>
      <c r="C173" s="69"/>
      <c r="D173" s="255" t="s">
        <v>106</v>
      </c>
      <c r="E173" s="69"/>
      <c r="F173" s="76"/>
      <c r="G173" s="70"/>
      <c r="H173" s="70"/>
      <c r="I173" s="102"/>
      <c r="J173" s="72"/>
      <c r="K173" s="72"/>
      <c r="L173" s="72"/>
      <c r="M173" s="72"/>
      <c r="N173" s="72"/>
      <c r="O173" s="72"/>
      <c r="P173" s="72"/>
      <c r="Q173" s="72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  <c r="AN173" s="38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2"/>
      <c r="BE173" s="72"/>
      <c r="BF173" s="72"/>
      <c r="BG173" s="72"/>
      <c r="BH173" s="72"/>
      <c r="BI173" s="72"/>
      <c r="BJ173" s="72"/>
      <c r="BK173" s="72"/>
      <c r="BL173" s="72"/>
      <c r="BM173" s="72"/>
      <c r="BN173" s="72"/>
      <c r="BO173" s="72"/>
      <c r="BP173" s="72"/>
      <c r="BQ173" s="72"/>
      <c r="BR173" s="72"/>
      <c r="BS173" s="72"/>
      <c r="BT173" s="72"/>
      <c r="BU173" s="72"/>
      <c r="BV173" s="72"/>
      <c r="BW173" s="72"/>
      <c r="BX173" s="72"/>
      <c r="BY173" s="72"/>
      <c r="BZ173" s="72"/>
      <c r="CA173" s="72"/>
      <c r="CB173" s="72"/>
      <c r="CC173" s="72"/>
      <c r="CD173" s="72"/>
      <c r="CE173" s="72"/>
      <c r="CF173" s="72"/>
      <c r="CG173" s="72"/>
      <c r="CH173" s="72"/>
      <c r="CI173" s="72"/>
      <c r="CJ173" s="72"/>
      <c r="CK173" s="72"/>
      <c r="CL173" s="72"/>
      <c r="CM173" s="72"/>
      <c r="CN173" s="72"/>
      <c r="CO173" s="72"/>
      <c r="CP173" s="72"/>
      <c r="CQ173" s="72"/>
      <c r="CR173" s="72"/>
      <c r="CS173" s="72"/>
      <c r="CT173" s="72"/>
      <c r="CU173" s="72"/>
      <c r="CV173" s="72"/>
      <c r="CW173" s="72"/>
      <c r="CX173" s="72"/>
      <c r="CY173" s="72"/>
      <c r="CZ173" s="72"/>
      <c r="DA173" s="72"/>
      <c r="DB173" s="72"/>
      <c r="DC173" s="72"/>
      <c r="DD173" s="72"/>
      <c r="DE173" s="72"/>
      <c r="DF173" s="72"/>
      <c r="DG173" s="72"/>
      <c r="DH173" s="72"/>
      <c r="DI173" s="72"/>
      <c r="DJ173" s="72"/>
      <c r="DK173" s="72"/>
      <c r="DL173" s="72"/>
      <c r="DM173" s="72"/>
      <c r="DN173" s="72"/>
      <c r="DO173" s="72"/>
      <c r="DP173" s="72"/>
      <c r="DQ173" s="72"/>
      <c r="DR173" s="72"/>
      <c r="DS173" s="72"/>
      <c r="DT173" s="72"/>
      <c r="DU173" s="72"/>
      <c r="DV173" s="72"/>
      <c r="DW173" s="72"/>
      <c r="DX173" s="72"/>
      <c r="DY173" s="72"/>
      <c r="DZ173" s="72"/>
      <c r="EA173" s="72"/>
      <c r="EB173" s="72"/>
      <c r="EC173" s="72"/>
      <c r="ED173" s="72"/>
      <c r="EE173" s="72"/>
    </row>
    <row r="174" spans="1:256" s="13" customFormat="1" ht="27" customHeight="1">
      <c r="A174" s="67">
        <v>43</v>
      </c>
      <c r="B174" s="68" t="s">
        <v>56</v>
      </c>
      <c r="C174" s="69" t="s">
        <v>57</v>
      </c>
      <c r="D174" s="69" t="s">
        <v>99</v>
      </c>
      <c r="E174" s="69" t="s">
        <v>58</v>
      </c>
      <c r="F174" s="101">
        <f>F175</f>
        <v>102.7</v>
      </c>
      <c r="G174" s="129">
        <f>SUM(H176:H179)/F174</f>
        <v>0</v>
      </c>
      <c r="H174" s="213">
        <f>F174*G174</f>
        <v>0</v>
      </c>
      <c r="I174" s="102" t="s">
        <v>45</v>
      </c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  <c r="BK174" s="38"/>
      <c r="BL174" s="38"/>
      <c r="BM174" s="38"/>
      <c r="BN174" s="38"/>
      <c r="BO174" s="38"/>
      <c r="BP174" s="38"/>
      <c r="BQ174" s="38"/>
      <c r="BR174" s="38"/>
      <c r="BS174" s="38"/>
      <c r="BT174" s="38"/>
      <c r="BU174" s="38"/>
      <c r="BV174" s="38"/>
      <c r="BW174" s="38"/>
      <c r="BX174" s="38"/>
      <c r="BY174" s="38"/>
      <c r="BZ174" s="38"/>
      <c r="CA174" s="38"/>
      <c r="CB174" s="38"/>
      <c r="CC174" s="38"/>
      <c r="CD174" s="38"/>
      <c r="CE174" s="38"/>
      <c r="CF174" s="38"/>
      <c r="CG174" s="38"/>
      <c r="CH174" s="38"/>
      <c r="CI174" s="38"/>
      <c r="CJ174" s="38"/>
      <c r="CK174" s="38"/>
      <c r="CL174" s="38"/>
      <c r="CM174" s="38"/>
      <c r="CN174" s="38"/>
      <c r="CO174" s="38"/>
      <c r="CP174" s="38"/>
      <c r="CQ174" s="38"/>
      <c r="CR174" s="38"/>
      <c r="CS174" s="38"/>
      <c r="CT174" s="38"/>
      <c r="CU174" s="38"/>
      <c r="CV174" s="38"/>
      <c r="CW174" s="38"/>
      <c r="CX174" s="38"/>
      <c r="CY174" s="38"/>
      <c r="CZ174" s="38"/>
      <c r="DA174" s="38"/>
      <c r="DB174" s="38"/>
      <c r="DC174" s="38"/>
      <c r="DD174" s="38"/>
      <c r="DE174" s="38"/>
      <c r="DF174" s="38"/>
      <c r="DG174" s="38"/>
      <c r="DH174" s="38"/>
      <c r="DI174" s="38"/>
      <c r="DJ174" s="38"/>
      <c r="DK174" s="38"/>
      <c r="DL174" s="38"/>
      <c r="DM174" s="38"/>
      <c r="DN174" s="38"/>
      <c r="DO174" s="38"/>
      <c r="DP174" s="38"/>
      <c r="DQ174" s="38"/>
      <c r="DR174" s="38"/>
      <c r="DS174" s="38"/>
      <c r="DT174" s="38"/>
      <c r="DU174" s="38"/>
      <c r="DV174" s="38"/>
      <c r="DW174" s="38"/>
      <c r="DX174" s="38"/>
      <c r="DY174" s="38"/>
      <c r="DZ174" s="38"/>
      <c r="EA174" s="38"/>
      <c r="EB174" s="38"/>
      <c r="EC174" s="38"/>
      <c r="ED174" s="38"/>
      <c r="EE174" s="38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  <c r="HN174" s="3"/>
      <c r="HO174" s="3"/>
      <c r="HP174" s="3"/>
      <c r="HQ174" s="3"/>
      <c r="HR174" s="3"/>
      <c r="HS174" s="3"/>
      <c r="HT174" s="3"/>
      <c r="HU174" s="3"/>
      <c r="HV174" s="3"/>
      <c r="HW174" s="3"/>
      <c r="HX174" s="3"/>
      <c r="HY174" s="3"/>
      <c r="HZ174" s="3"/>
      <c r="IA174" s="3"/>
      <c r="IB174" s="3"/>
      <c r="IC174" s="3"/>
      <c r="ID174" s="3"/>
      <c r="IE174" s="3"/>
      <c r="IF174" s="3"/>
      <c r="IG174" s="3"/>
      <c r="IH174" s="3"/>
      <c r="II174" s="3"/>
      <c r="IJ174" s="3"/>
      <c r="IK174" s="3"/>
      <c r="IL174" s="3"/>
      <c r="IM174" s="3"/>
      <c r="IN174" s="3"/>
      <c r="IO174" s="3"/>
      <c r="IP174" s="3"/>
      <c r="IQ174" s="3"/>
      <c r="IR174" s="3"/>
      <c r="IS174" s="3"/>
      <c r="IT174" s="3"/>
      <c r="IU174" s="3"/>
      <c r="IV174" s="3"/>
    </row>
    <row r="175" spans="1:256" s="13" customFormat="1" ht="27" customHeight="1">
      <c r="A175" s="116"/>
      <c r="B175" s="117"/>
      <c r="C175" s="118"/>
      <c r="D175" s="75" t="s">
        <v>358</v>
      </c>
      <c r="E175" s="75"/>
      <c r="F175" s="112">
        <f>114.211-(0.117+1.302+3.833+1.605+4.052+0.113+0.135+0.354)</f>
        <v>102.7</v>
      </c>
      <c r="G175" s="130"/>
      <c r="H175" s="213"/>
      <c r="I175" s="215"/>
      <c r="J175" s="238"/>
      <c r="K175" s="132"/>
      <c r="L175" s="132"/>
      <c r="M175" s="132"/>
      <c r="N175" s="132"/>
      <c r="O175" s="132"/>
      <c r="P175" s="132"/>
      <c r="Q175" s="214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BG175" s="38"/>
      <c r="BH175" s="38"/>
      <c r="BI175" s="38"/>
      <c r="BJ175" s="38"/>
      <c r="BK175" s="38"/>
      <c r="BL175" s="38"/>
      <c r="BM175" s="38"/>
      <c r="BN175" s="38"/>
      <c r="BO175" s="38"/>
      <c r="BP175" s="38"/>
      <c r="BQ175" s="38"/>
      <c r="BR175" s="38"/>
      <c r="BS175" s="38"/>
      <c r="BT175" s="38"/>
      <c r="BU175" s="38"/>
      <c r="BV175" s="38"/>
      <c r="BW175" s="38"/>
      <c r="BX175" s="38"/>
      <c r="BY175" s="38"/>
      <c r="BZ175" s="38"/>
      <c r="CA175" s="38"/>
      <c r="CB175" s="38"/>
      <c r="CC175" s="38"/>
      <c r="CD175" s="38"/>
      <c r="CE175" s="38"/>
      <c r="CF175" s="38"/>
      <c r="CG175" s="38"/>
      <c r="CH175" s="38"/>
      <c r="CI175" s="38"/>
      <c r="CJ175" s="38"/>
      <c r="CK175" s="38"/>
      <c r="CL175" s="38"/>
      <c r="CM175" s="38"/>
      <c r="CN175" s="38"/>
      <c r="CO175" s="38"/>
      <c r="CP175" s="38"/>
      <c r="CQ175" s="38"/>
      <c r="CR175" s="38"/>
      <c r="CS175" s="38"/>
      <c r="CT175" s="38"/>
      <c r="CU175" s="38"/>
      <c r="CV175" s="38"/>
      <c r="CW175" s="38"/>
      <c r="CX175" s="38"/>
      <c r="CY175" s="38"/>
      <c r="CZ175" s="38"/>
      <c r="DA175" s="38"/>
      <c r="DB175" s="38"/>
      <c r="DC175" s="38"/>
      <c r="DD175" s="38"/>
      <c r="DE175" s="38"/>
      <c r="DF175" s="38"/>
      <c r="DG175" s="38"/>
      <c r="DH175" s="38"/>
      <c r="DI175" s="38"/>
      <c r="DJ175" s="38"/>
      <c r="DK175" s="38"/>
      <c r="DL175" s="38"/>
      <c r="DM175" s="38"/>
      <c r="DN175" s="38"/>
      <c r="DO175" s="38"/>
      <c r="DP175" s="38"/>
      <c r="DQ175" s="38"/>
      <c r="DR175" s="38"/>
      <c r="DS175" s="38"/>
      <c r="DT175" s="38"/>
      <c r="DU175" s="38"/>
      <c r="DV175" s="38"/>
      <c r="DW175" s="38"/>
      <c r="DX175" s="38"/>
      <c r="DY175" s="38"/>
      <c r="DZ175" s="38"/>
      <c r="EA175" s="38"/>
      <c r="EB175" s="38"/>
      <c r="EC175" s="38"/>
      <c r="ED175" s="38"/>
      <c r="EE175" s="38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  <c r="HJ175" s="3"/>
      <c r="HK175" s="3"/>
      <c r="HL175" s="3"/>
      <c r="HM175" s="3"/>
      <c r="HN175" s="3"/>
      <c r="HO175" s="3"/>
      <c r="HP175" s="3"/>
      <c r="HQ175" s="3"/>
      <c r="HR175" s="3"/>
      <c r="HS175" s="3"/>
      <c r="HT175" s="3"/>
      <c r="HU175" s="3"/>
      <c r="HV175" s="3"/>
      <c r="HW175" s="3"/>
      <c r="HX175" s="3"/>
      <c r="HY175" s="3"/>
      <c r="HZ175" s="3"/>
      <c r="IA175" s="3"/>
      <c r="IB175" s="3"/>
      <c r="IC175" s="3"/>
      <c r="ID175" s="3"/>
      <c r="IE175" s="3"/>
      <c r="IF175" s="3"/>
      <c r="IG175" s="3"/>
      <c r="IH175" s="3"/>
      <c r="II175" s="3"/>
      <c r="IJ175" s="3"/>
      <c r="IK175" s="3"/>
      <c r="IL175" s="3"/>
      <c r="IM175" s="3"/>
      <c r="IN175" s="3"/>
      <c r="IO175" s="3"/>
      <c r="IP175" s="3"/>
      <c r="IQ175" s="3"/>
      <c r="IR175" s="3"/>
      <c r="IS175" s="3"/>
      <c r="IT175" s="3"/>
      <c r="IU175" s="3"/>
      <c r="IV175" s="3"/>
    </row>
    <row r="176" spans="1:256" s="13" customFormat="1" ht="27" customHeight="1">
      <c r="A176" s="133" t="s">
        <v>309</v>
      </c>
      <c r="B176" s="117"/>
      <c r="C176" s="118"/>
      <c r="D176" s="75" t="s">
        <v>210</v>
      </c>
      <c r="E176" s="75" t="s">
        <v>58</v>
      </c>
      <c r="F176" s="112">
        <f>F174</f>
        <v>102.7</v>
      </c>
      <c r="G176" s="134"/>
      <c r="H176" s="135">
        <f>F176*G176</f>
        <v>0</v>
      </c>
      <c r="I176" s="131"/>
      <c r="J176" s="237"/>
      <c r="K176" s="132"/>
      <c r="L176" s="132"/>
      <c r="M176" s="132"/>
      <c r="N176" s="132"/>
      <c r="O176" s="132"/>
      <c r="P176" s="132"/>
      <c r="Q176" s="214"/>
      <c r="R176" s="226"/>
      <c r="S176" s="226"/>
      <c r="T176" s="226"/>
      <c r="U176" s="226"/>
      <c r="V176" s="226"/>
      <c r="W176" s="226"/>
      <c r="X176" s="226"/>
      <c r="Y176" s="226"/>
      <c r="Z176" s="226"/>
      <c r="AA176" s="226"/>
      <c r="AB176" s="226"/>
      <c r="AC176" s="226"/>
      <c r="AD176" s="226"/>
      <c r="AE176" s="226"/>
      <c r="AF176" s="226"/>
      <c r="AG176" s="226"/>
      <c r="AH176" s="226"/>
      <c r="AI176" s="226"/>
      <c r="AJ176" s="226"/>
      <c r="AK176" s="226"/>
      <c r="AL176" s="226"/>
      <c r="AM176" s="226"/>
      <c r="AN176" s="226"/>
      <c r="AO176" s="72"/>
      <c r="AP176" s="72"/>
      <c r="AQ176" s="72"/>
      <c r="AR176" s="72"/>
      <c r="AS176" s="72"/>
      <c r="AT176" s="72"/>
      <c r="AU176" s="72"/>
      <c r="AV176" s="72"/>
      <c r="AW176" s="72"/>
      <c r="AX176" s="72"/>
      <c r="AY176" s="72"/>
      <c r="AZ176" s="72"/>
      <c r="BA176" s="72"/>
      <c r="BB176" s="72"/>
      <c r="BC176" s="72"/>
      <c r="BD176" s="72"/>
      <c r="BE176" s="72"/>
      <c r="BF176" s="72"/>
      <c r="BG176" s="72"/>
      <c r="BH176" s="72"/>
      <c r="BI176" s="72"/>
      <c r="BJ176" s="72"/>
      <c r="BK176" s="72"/>
      <c r="BL176" s="72"/>
      <c r="BM176" s="72"/>
      <c r="BN176" s="72"/>
      <c r="BO176" s="72"/>
      <c r="BP176" s="72"/>
      <c r="BQ176" s="72"/>
      <c r="BR176" s="72"/>
      <c r="BS176" s="72"/>
      <c r="BT176" s="72"/>
      <c r="BU176" s="72"/>
      <c r="BV176" s="72"/>
      <c r="BW176" s="72"/>
      <c r="BX176" s="72"/>
      <c r="BY176" s="72"/>
      <c r="BZ176" s="72"/>
      <c r="CA176" s="72"/>
      <c r="CB176" s="72"/>
      <c r="CC176" s="72"/>
      <c r="CD176" s="72"/>
      <c r="CE176" s="72"/>
      <c r="CF176" s="72"/>
      <c r="CG176" s="72"/>
      <c r="CH176" s="72"/>
      <c r="CI176" s="72"/>
      <c r="CJ176" s="72"/>
      <c r="CK176" s="72"/>
      <c r="CL176" s="72"/>
      <c r="CM176" s="72"/>
      <c r="CN176" s="72"/>
      <c r="CO176" s="72"/>
      <c r="CP176" s="72"/>
      <c r="CQ176" s="72"/>
      <c r="CR176" s="72"/>
      <c r="CS176" s="72"/>
      <c r="CT176" s="72"/>
      <c r="CU176" s="72"/>
      <c r="CV176" s="72"/>
      <c r="CW176" s="72"/>
      <c r="CX176" s="72"/>
      <c r="CY176" s="72"/>
      <c r="CZ176" s="72"/>
      <c r="DA176" s="72"/>
      <c r="DB176" s="72"/>
      <c r="DC176" s="72"/>
      <c r="DD176" s="72"/>
      <c r="DE176" s="72"/>
      <c r="DF176" s="72"/>
      <c r="DG176" s="72"/>
      <c r="DH176" s="72"/>
      <c r="DI176" s="72"/>
      <c r="DJ176" s="72"/>
      <c r="DK176" s="72"/>
      <c r="DL176" s="72"/>
      <c r="DM176" s="72"/>
      <c r="DN176" s="72"/>
      <c r="DO176" s="72"/>
      <c r="DP176" s="72"/>
      <c r="DQ176" s="72"/>
      <c r="DR176" s="72"/>
      <c r="DS176" s="72"/>
      <c r="DT176" s="72"/>
      <c r="DU176" s="72"/>
      <c r="DV176" s="72"/>
      <c r="DW176" s="72"/>
      <c r="DX176" s="72"/>
      <c r="DY176" s="72"/>
      <c r="DZ176" s="72"/>
      <c r="EA176" s="72"/>
      <c r="EB176" s="72"/>
      <c r="EC176" s="72"/>
      <c r="ED176" s="72"/>
      <c r="EE176" s="72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  <c r="IU176" s="8"/>
      <c r="IV176" s="8"/>
    </row>
    <row r="177" spans="1:256" s="13" customFormat="1" ht="13.5" customHeight="1">
      <c r="A177" s="133" t="s">
        <v>310</v>
      </c>
      <c r="B177" s="117"/>
      <c r="C177" s="118"/>
      <c r="D177" s="128" t="s">
        <v>59</v>
      </c>
      <c r="E177" s="75" t="s">
        <v>58</v>
      </c>
      <c r="F177" s="112">
        <f>F174</f>
        <v>102.7</v>
      </c>
      <c r="G177" s="134"/>
      <c r="H177" s="136">
        <f>F177*G177</f>
        <v>0</v>
      </c>
      <c r="I177" s="137"/>
      <c r="J177" s="237"/>
      <c r="K177" s="132"/>
      <c r="L177" s="132"/>
      <c r="M177" s="132"/>
      <c r="N177" s="132"/>
      <c r="O177" s="132"/>
      <c r="P177" s="132"/>
      <c r="Q177" s="214"/>
      <c r="R177" s="226"/>
      <c r="S177" s="226"/>
      <c r="T177" s="226"/>
      <c r="U177" s="226"/>
      <c r="V177" s="226"/>
      <c r="W177" s="226"/>
      <c r="X177" s="226"/>
      <c r="Y177" s="226"/>
      <c r="Z177" s="226"/>
      <c r="AA177" s="226"/>
      <c r="AB177" s="226"/>
      <c r="AC177" s="226"/>
      <c r="AD177" s="226"/>
      <c r="AE177" s="226"/>
      <c r="AF177" s="226"/>
      <c r="AG177" s="226"/>
      <c r="AH177" s="226"/>
      <c r="AI177" s="226"/>
      <c r="AJ177" s="226"/>
      <c r="AK177" s="226"/>
      <c r="AL177" s="226"/>
      <c r="AM177" s="226"/>
      <c r="AN177" s="226"/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  <c r="BK177" s="38"/>
      <c r="BL177" s="38"/>
      <c r="BM177" s="38"/>
      <c r="BN177" s="38"/>
      <c r="BO177" s="38"/>
      <c r="BP177" s="38"/>
      <c r="BQ177" s="38"/>
      <c r="BR177" s="38"/>
      <c r="BS177" s="38"/>
      <c r="BT177" s="38"/>
      <c r="BU177" s="38"/>
      <c r="BV177" s="38"/>
      <c r="BW177" s="38"/>
      <c r="BX177" s="38"/>
      <c r="BY177" s="38"/>
      <c r="BZ177" s="38"/>
      <c r="CA177" s="38"/>
      <c r="CB177" s="38"/>
      <c r="CC177" s="38"/>
      <c r="CD177" s="38"/>
      <c r="CE177" s="38"/>
      <c r="CF177" s="38"/>
      <c r="CG177" s="38"/>
      <c r="CH177" s="38"/>
      <c r="CI177" s="38"/>
      <c r="CJ177" s="38"/>
      <c r="CK177" s="38"/>
      <c r="CL177" s="38"/>
      <c r="CM177" s="38"/>
      <c r="CN177" s="38"/>
      <c r="CO177" s="38"/>
      <c r="CP177" s="38"/>
      <c r="CQ177" s="38"/>
      <c r="CR177" s="38"/>
      <c r="CS177" s="38"/>
      <c r="CT177" s="38"/>
      <c r="CU177" s="38"/>
      <c r="CV177" s="38"/>
      <c r="CW177" s="38"/>
      <c r="CX177" s="38"/>
      <c r="CY177" s="38"/>
      <c r="CZ177" s="38"/>
      <c r="DA177" s="38"/>
      <c r="DB177" s="38"/>
      <c r="DC177" s="38"/>
      <c r="DD177" s="38"/>
      <c r="DE177" s="38"/>
      <c r="DF177" s="38"/>
      <c r="DG177" s="38"/>
      <c r="DH177" s="38"/>
      <c r="DI177" s="38"/>
      <c r="DJ177" s="38"/>
      <c r="DK177" s="38"/>
      <c r="DL177" s="38"/>
      <c r="DM177" s="38"/>
      <c r="DN177" s="38"/>
      <c r="DO177" s="38"/>
      <c r="DP177" s="38"/>
      <c r="DQ177" s="38"/>
      <c r="DR177" s="38"/>
      <c r="DS177" s="38"/>
      <c r="DT177" s="38"/>
      <c r="DU177" s="38"/>
      <c r="DV177" s="38"/>
      <c r="DW177" s="38"/>
      <c r="DX177" s="38"/>
      <c r="DY177" s="38"/>
      <c r="DZ177" s="38"/>
      <c r="EA177" s="38"/>
      <c r="EB177" s="38"/>
      <c r="EC177" s="38"/>
      <c r="ED177" s="38"/>
      <c r="EE177" s="38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  <c r="HJ177" s="3"/>
      <c r="HK177" s="3"/>
      <c r="HL177" s="3"/>
      <c r="HM177" s="3"/>
      <c r="HN177" s="3"/>
      <c r="HO177" s="3"/>
      <c r="HP177" s="3"/>
      <c r="HQ177" s="3"/>
      <c r="HR177" s="3"/>
      <c r="HS177" s="3"/>
      <c r="HT177" s="3"/>
      <c r="HU177" s="3"/>
      <c r="HV177" s="3"/>
      <c r="HW177" s="3"/>
      <c r="HX177" s="3"/>
      <c r="HY177" s="3"/>
      <c r="HZ177" s="3"/>
      <c r="IA177" s="3"/>
      <c r="IB177" s="3"/>
      <c r="IC177" s="3"/>
      <c r="ID177" s="3"/>
      <c r="IE177" s="3"/>
      <c r="IF177" s="3"/>
      <c r="IG177" s="3"/>
      <c r="IH177" s="3"/>
      <c r="II177" s="3"/>
      <c r="IJ177" s="3"/>
      <c r="IK177" s="3"/>
      <c r="IL177" s="3"/>
      <c r="IM177" s="3"/>
      <c r="IN177" s="3"/>
      <c r="IO177" s="3"/>
      <c r="IP177" s="3"/>
      <c r="IQ177" s="3"/>
      <c r="IR177" s="3"/>
      <c r="IS177" s="3"/>
      <c r="IT177" s="3"/>
      <c r="IU177" s="3"/>
      <c r="IV177" s="3"/>
    </row>
    <row r="178" spans="1:256" s="13" customFormat="1" ht="27" customHeight="1">
      <c r="A178" s="133" t="s">
        <v>311</v>
      </c>
      <c r="B178" s="117"/>
      <c r="C178" s="118"/>
      <c r="D178" s="128" t="s">
        <v>60</v>
      </c>
      <c r="E178" s="75" t="s">
        <v>58</v>
      </c>
      <c r="F178" s="112">
        <f>9*F174</f>
        <v>924.30000000000007</v>
      </c>
      <c r="G178" s="134"/>
      <c r="H178" s="136">
        <f>F178*G178</f>
        <v>0</v>
      </c>
      <c r="I178" s="137"/>
      <c r="J178" s="237"/>
      <c r="K178" s="132"/>
      <c r="L178" s="132"/>
      <c r="M178" s="132"/>
      <c r="N178" s="132"/>
      <c r="O178" s="132"/>
      <c r="P178" s="132"/>
      <c r="Q178" s="214"/>
      <c r="R178" s="226"/>
      <c r="S178" s="226"/>
      <c r="T178" s="226"/>
      <c r="U178" s="226"/>
      <c r="V178" s="226"/>
      <c r="W178" s="226"/>
      <c r="X178" s="226"/>
      <c r="Y178" s="226"/>
      <c r="Z178" s="226"/>
      <c r="AA178" s="226"/>
      <c r="AB178" s="226"/>
      <c r="AC178" s="226"/>
      <c r="AD178" s="226"/>
      <c r="AE178" s="226"/>
      <c r="AF178" s="226"/>
      <c r="AG178" s="226"/>
      <c r="AH178" s="226"/>
      <c r="AI178" s="226"/>
      <c r="AJ178" s="226"/>
      <c r="AK178" s="226"/>
      <c r="AL178" s="226"/>
      <c r="AM178" s="226"/>
      <c r="AN178" s="226"/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  <c r="BK178" s="38"/>
      <c r="BL178" s="38"/>
      <c r="BM178" s="38"/>
      <c r="BN178" s="38"/>
      <c r="BO178" s="38"/>
      <c r="BP178" s="38"/>
      <c r="BQ178" s="38"/>
      <c r="BR178" s="38"/>
      <c r="BS178" s="38"/>
      <c r="BT178" s="38"/>
      <c r="BU178" s="38"/>
      <c r="BV178" s="38"/>
      <c r="BW178" s="38"/>
      <c r="BX178" s="38"/>
      <c r="BY178" s="38"/>
      <c r="BZ178" s="38"/>
      <c r="CA178" s="38"/>
      <c r="CB178" s="38"/>
      <c r="CC178" s="38"/>
      <c r="CD178" s="38"/>
      <c r="CE178" s="38"/>
      <c r="CF178" s="38"/>
      <c r="CG178" s="38"/>
      <c r="CH178" s="38"/>
      <c r="CI178" s="38"/>
      <c r="CJ178" s="38"/>
      <c r="CK178" s="38"/>
      <c r="CL178" s="38"/>
      <c r="CM178" s="38"/>
      <c r="CN178" s="38"/>
      <c r="CO178" s="38"/>
      <c r="CP178" s="38"/>
      <c r="CQ178" s="38"/>
      <c r="CR178" s="38"/>
      <c r="CS178" s="38"/>
      <c r="CT178" s="38"/>
      <c r="CU178" s="38"/>
      <c r="CV178" s="38"/>
      <c r="CW178" s="38"/>
      <c r="CX178" s="38"/>
      <c r="CY178" s="38"/>
      <c r="CZ178" s="38"/>
      <c r="DA178" s="38"/>
      <c r="DB178" s="38"/>
      <c r="DC178" s="38"/>
      <c r="DD178" s="38"/>
      <c r="DE178" s="38"/>
      <c r="DF178" s="38"/>
      <c r="DG178" s="38"/>
      <c r="DH178" s="38"/>
      <c r="DI178" s="38"/>
      <c r="DJ178" s="38"/>
      <c r="DK178" s="38"/>
      <c r="DL178" s="38"/>
      <c r="DM178" s="38"/>
      <c r="DN178" s="38"/>
      <c r="DO178" s="38"/>
      <c r="DP178" s="38"/>
      <c r="DQ178" s="38"/>
      <c r="DR178" s="38"/>
      <c r="DS178" s="38"/>
      <c r="DT178" s="38"/>
      <c r="DU178" s="38"/>
      <c r="DV178" s="38"/>
      <c r="DW178" s="38"/>
      <c r="DX178" s="38"/>
      <c r="DY178" s="38"/>
      <c r="DZ178" s="38"/>
      <c r="EA178" s="38"/>
      <c r="EB178" s="38"/>
      <c r="EC178" s="38"/>
      <c r="ED178" s="38"/>
      <c r="EE178" s="38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  <c r="GY178" s="3"/>
      <c r="GZ178" s="3"/>
      <c r="HA178" s="3"/>
      <c r="HB178" s="3"/>
      <c r="HC178" s="3"/>
      <c r="HD178" s="3"/>
      <c r="HE178" s="3"/>
      <c r="HF178" s="3"/>
      <c r="HG178" s="3"/>
      <c r="HH178" s="3"/>
      <c r="HI178" s="3"/>
      <c r="HJ178" s="3"/>
      <c r="HK178" s="3"/>
      <c r="HL178" s="3"/>
      <c r="HM178" s="3"/>
      <c r="HN178" s="3"/>
      <c r="HO178" s="3"/>
      <c r="HP178" s="3"/>
      <c r="HQ178" s="3"/>
      <c r="HR178" s="3"/>
      <c r="HS178" s="3"/>
      <c r="HT178" s="3"/>
      <c r="HU178" s="3"/>
      <c r="HV178" s="3"/>
      <c r="HW178" s="3"/>
      <c r="HX178" s="3"/>
      <c r="HY178" s="3"/>
      <c r="HZ178" s="3"/>
      <c r="IA178" s="3"/>
      <c r="IB178" s="3"/>
      <c r="IC178" s="3"/>
      <c r="ID178" s="3"/>
      <c r="IE178" s="3"/>
      <c r="IF178" s="3"/>
      <c r="IG178" s="3"/>
      <c r="IH178" s="3"/>
      <c r="II178" s="3"/>
      <c r="IJ178" s="3"/>
      <c r="IK178" s="3"/>
      <c r="IL178" s="3"/>
      <c r="IM178" s="3"/>
      <c r="IN178" s="3"/>
      <c r="IO178" s="3"/>
      <c r="IP178" s="3"/>
      <c r="IQ178" s="3"/>
      <c r="IR178" s="3"/>
      <c r="IS178" s="3"/>
      <c r="IT178" s="3"/>
      <c r="IU178" s="3"/>
      <c r="IV178" s="3"/>
    </row>
    <row r="179" spans="1:256" s="13" customFormat="1" ht="27" customHeight="1">
      <c r="A179" s="133" t="s">
        <v>312</v>
      </c>
      <c r="B179" s="117"/>
      <c r="C179" s="118"/>
      <c r="D179" s="75" t="s">
        <v>61</v>
      </c>
      <c r="E179" s="75" t="s">
        <v>58</v>
      </c>
      <c r="F179" s="112">
        <f>F174</f>
        <v>102.7</v>
      </c>
      <c r="G179" s="134"/>
      <c r="H179" s="136">
        <f>F179*G179</f>
        <v>0</v>
      </c>
      <c r="I179" s="113"/>
      <c r="J179" s="237"/>
      <c r="K179" s="132"/>
      <c r="L179" s="132"/>
      <c r="M179" s="132"/>
      <c r="N179" s="132"/>
      <c r="O179" s="132"/>
      <c r="P179" s="132"/>
      <c r="Q179" s="214"/>
      <c r="R179" s="226"/>
      <c r="S179" s="226"/>
      <c r="T179" s="226"/>
      <c r="U179" s="226"/>
      <c r="V179" s="226"/>
      <c r="W179" s="226"/>
      <c r="X179" s="226"/>
      <c r="Y179" s="226"/>
      <c r="Z179" s="226"/>
      <c r="AA179" s="226"/>
      <c r="AB179" s="226"/>
      <c r="AC179" s="226"/>
      <c r="AD179" s="226"/>
      <c r="AE179" s="226"/>
      <c r="AF179" s="226"/>
      <c r="AG179" s="226"/>
      <c r="AH179" s="226"/>
      <c r="AI179" s="226"/>
      <c r="AJ179" s="226"/>
      <c r="AK179" s="226"/>
      <c r="AL179" s="226"/>
      <c r="AM179" s="226"/>
      <c r="AN179" s="226"/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  <c r="BK179" s="38"/>
      <c r="BL179" s="38"/>
      <c r="BM179" s="38"/>
      <c r="BN179" s="38"/>
      <c r="BO179" s="38"/>
      <c r="BP179" s="38"/>
      <c r="BQ179" s="38"/>
      <c r="BR179" s="38"/>
      <c r="BS179" s="38"/>
      <c r="BT179" s="38"/>
      <c r="BU179" s="38"/>
      <c r="BV179" s="38"/>
      <c r="BW179" s="38"/>
      <c r="BX179" s="38"/>
      <c r="BY179" s="38"/>
      <c r="BZ179" s="38"/>
      <c r="CA179" s="38"/>
      <c r="CB179" s="38"/>
      <c r="CC179" s="38"/>
      <c r="CD179" s="38"/>
      <c r="CE179" s="38"/>
      <c r="CF179" s="38"/>
      <c r="CG179" s="38"/>
      <c r="CH179" s="38"/>
      <c r="CI179" s="38"/>
      <c r="CJ179" s="38"/>
      <c r="CK179" s="38"/>
      <c r="CL179" s="38"/>
      <c r="CM179" s="38"/>
      <c r="CN179" s="38"/>
      <c r="CO179" s="38"/>
      <c r="CP179" s="38"/>
      <c r="CQ179" s="38"/>
      <c r="CR179" s="38"/>
      <c r="CS179" s="38"/>
      <c r="CT179" s="38"/>
      <c r="CU179" s="38"/>
      <c r="CV179" s="38"/>
      <c r="CW179" s="38"/>
      <c r="CX179" s="38"/>
      <c r="CY179" s="38"/>
      <c r="CZ179" s="38"/>
      <c r="DA179" s="38"/>
      <c r="DB179" s="38"/>
      <c r="DC179" s="38"/>
      <c r="DD179" s="38"/>
      <c r="DE179" s="38"/>
      <c r="DF179" s="38"/>
      <c r="DG179" s="38"/>
      <c r="DH179" s="38"/>
      <c r="DI179" s="38"/>
      <c r="DJ179" s="38"/>
      <c r="DK179" s="38"/>
      <c r="DL179" s="38"/>
      <c r="DM179" s="38"/>
      <c r="DN179" s="38"/>
      <c r="DO179" s="38"/>
      <c r="DP179" s="38"/>
      <c r="DQ179" s="38"/>
      <c r="DR179" s="38"/>
      <c r="DS179" s="38"/>
      <c r="DT179" s="38"/>
      <c r="DU179" s="38"/>
      <c r="DV179" s="38"/>
      <c r="DW179" s="38"/>
      <c r="DX179" s="38"/>
      <c r="DY179" s="38"/>
      <c r="DZ179" s="38"/>
      <c r="EA179" s="38"/>
      <c r="EB179" s="38"/>
      <c r="EC179" s="38"/>
      <c r="ED179" s="38"/>
      <c r="EE179" s="38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  <c r="HJ179" s="3"/>
      <c r="HK179" s="3"/>
      <c r="HL179" s="3"/>
      <c r="HM179" s="3"/>
      <c r="HN179" s="3"/>
      <c r="HO179" s="3"/>
      <c r="HP179" s="3"/>
      <c r="HQ179" s="3"/>
      <c r="HR179" s="3"/>
      <c r="HS179" s="3"/>
      <c r="HT179" s="3"/>
      <c r="HU179" s="3"/>
      <c r="HV179" s="3"/>
      <c r="HW179" s="3"/>
      <c r="HX179" s="3"/>
      <c r="HY179" s="3"/>
      <c r="HZ179" s="3"/>
      <c r="IA179" s="3"/>
      <c r="IB179" s="3"/>
      <c r="IC179" s="3"/>
      <c r="ID179" s="3"/>
      <c r="IE179" s="3"/>
      <c r="IF179" s="3"/>
      <c r="IG179" s="3"/>
      <c r="IH179" s="3"/>
      <c r="II179" s="3"/>
      <c r="IJ179" s="3"/>
      <c r="IK179" s="3"/>
      <c r="IL179" s="3"/>
      <c r="IM179" s="3"/>
      <c r="IN179" s="3"/>
      <c r="IO179" s="3"/>
      <c r="IP179" s="3"/>
      <c r="IQ179" s="3"/>
      <c r="IR179" s="3"/>
      <c r="IS179" s="3"/>
      <c r="IT179" s="3"/>
      <c r="IU179" s="3"/>
      <c r="IV179" s="3"/>
    </row>
    <row r="180" spans="1:256" s="13" customFormat="1" ht="67.5" customHeight="1">
      <c r="A180" s="116"/>
      <c r="B180" s="117"/>
      <c r="C180" s="118"/>
      <c r="D180" s="255" t="s">
        <v>106</v>
      </c>
      <c r="E180" s="75"/>
      <c r="G180" s="130"/>
      <c r="H180" s="213"/>
      <c r="I180" s="215"/>
      <c r="J180" s="237"/>
      <c r="K180" s="132"/>
      <c r="L180" s="132"/>
      <c r="M180" s="132"/>
      <c r="N180" s="132"/>
      <c r="O180" s="132"/>
      <c r="P180" s="132"/>
      <c r="Q180" s="214"/>
      <c r="R180" s="226"/>
      <c r="S180" s="226"/>
      <c r="T180" s="226"/>
      <c r="U180" s="226"/>
      <c r="V180" s="226"/>
      <c r="W180" s="226"/>
      <c r="X180" s="2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  <c r="AK180" s="226"/>
      <c r="AL180" s="226"/>
      <c r="AM180" s="226"/>
      <c r="AN180" s="226"/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BG180" s="38"/>
      <c r="BH180" s="38"/>
      <c r="BI180" s="38"/>
      <c r="BJ180" s="38"/>
      <c r="BK180" s="38"/>
      <c r="BL180" s="38"/>
      <c r="BM180" s="38"/>
      <c r="BN180" s="38"/>
      <c r="BO180" s="38"/>
      <c r="BP180" s="38"/>
      <c r="BQ180" s="38"/>
      <c r="BR180" s="38"/>
      <c r="BS180" s="38"/>
      <c r="BT180" s="38"/>
      <c r="BU180" s="38"/>
      <c r="BV180" s="38"/>
      <c r="BW180" s="38"/>
      <c r="BX180" s="38"/>
      <c r="BY180" s="38"/>
      <c r="BZ180" s="38"/>
      <c r="CA180" s="38"/>
      <c r="CB180" s="38"/>
      <c r="CC180" s="38"/>
      <c r="CD180" s="38"/>
      <c r="CE180" s="38"/>
      <c r="CF180" s="38"/>
      <c r="CG180" s="38"/>
      <c r="CH180" s="38"/>
      <c r="CI180" s="38"/>
      <c r="CJ180" s="38"/>
      <c r="CK180" s="38"/>
      <c r="CL180" s="38"/>
      <c r="CM180" s="38"/>
      <c r="CN180" s="38"/>
      <c r="CO180" s="38"/>
      <c r="CP180" s="38"/>
      <c r="CQ180" s="38"/>
      <c r="CR180" s="38"/>
      <c r="CS180" s="38"/>
      <c r="CT180" s="38"/>
      <c r="CU180" s="38"/>
      <c r="CV180" s="38"/>
      <c r="CW180" s="38"/>
      <c r="CX180" s="38"/>
      <c r="CY180" s="38"/>
      <c r="CZ180" s="38"/>
      <c r="DA180" s="38"/>
      <c r="DB180" s="38"/>
      <c r="DC180" s="38"/>
      <c r="DD180" s="38"/>
      <c r="DE180" s="38"/>
      <c r="DF180" s="38"/>
      <c r="DG180" s="38"/>
      <c r="DH180" s="38"/>
      <c r="DI180" s="38"/>
      <c r="DJ180" s="38"/>
      <c r="DK180" s="38"/>
      <c r="DL180" s="38"/>
      <c r="DM180" s="38"/>
      <c r="DN180" s="38"/>
      <c r="DO180" s="38"/>
      <c r="DP180" s="38"/>
      <c r="DQ180" s="38"/>
      <c r="DR180" s="38"/>
      <c r="DS180" s="38"/>
      <c r="DT180" s="38"/>
      <c r="DU180" s="38"/>
      <c r="DV180" s="38"/>
      <c r="DW180" s="38"/>
      <c r="DX180" s="38"/>
      <c r="DY180" s="38"/>
      <c r="DZ180" s="38"/>
      <c r="EA180" s="38"/>
      <c r="EB180" s="38"/>
      <c r="EC180" s="38"/>
      <c r="ED180" s="38"/>
      <c r="EE180" s="38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  <c r="GY180" s="3"/>
      <c r="GZ180" s="3"/>
      <c r="HA180" s="3"/>
      <c r="HB180" s="3"/>
      <c r="HC180" s="3"/>
      <c r="HD180" s="3"/>
      <c r="HE180" s="3"/>
      <c r="HF180" s="3"/>
      <c r="HG180" s="3"/>
      <c r="HH180" s="3"/>
      <c r="HI180" s="3"/>
      <c r="HJ180" s="3"/>
      <c r="HK180" s="3"/>
      <c r="HL180" s="3"/>
      <c r="HM180" s="3"/>
      <c r="HN180" s="3"/>
      <c r="HO180" s="3"/>
      <c r="HP180" s="3"/>
      <c r="HQ180" s="3"/>
      <c r="HR180" s="3"/>
      <c r="HS180" s="3"/>
      <c r="HT180" s="3"/>
      <c r="HU180" s="3"/>
      <c r="HV180" s="3"/>
      <c r="HW180" s="3"/>
      <c r="HX180" s="3"/>
      <c r="HY180" s="3"/>
      <c r="HZ180" s="3"/>
      <c r="IA180" s="3"/>
      <c r="IB180" s="3"/>
      <c r="IC180" s="3"/>
      <c r="ID180" s="3"/>
      <c r="IE180" s="3"/>
      <c r="IF180" s="3"/>
      <c r="IG180" s="3"/>
      <c r="IH180" s="3"/>
      <c r="II180" s="3"/>
      <c r="IJ180" s="3"/>
      <c r="IK180" s="3"/>
      <c r="IL180" s="3"/>
      <c r="IM180" s="3"/>
      <c r="IN180" s="3"/>
      <c r="IO180" s="3"/>
      <c r="IP180" s="3"/>
      <c r="IQ180" s="3"/>
      <c r="IR180" s="3"/>
      <c r="IS180" s="3"/>
      <c r="IT180" s="3"/>
      <c r="IU180" s="3"/>
      <c r="IV180" s="3"/>
    </row>
    <row r="181" spans="1:256" s="13" customFormat="1" ht="13.5" customHeight="1">
      <c r="A181" s="67">
        <v>44</v>
      </c>
      <c r="B181" s="68" t="s">
        <v>56</v>
      </c>
      <c r="C181" s="69" t="s">
        <v>62</v>
      </c>
      <c r="D181" s="69" t="s">
        <v>211</v>
      </c>
      <c r="E181" s="69" t="s">
        <v>58</v>
      </c>
      <c r="F181" s="101">
        <f>SUM(F182:F183)</f>
        <v>1.419</v>
      </c>
      <c r="G181" s="111">
        <f>SUM(H184:H187)/F181</f>
        <v>0</v>
      </c>
      <c r="H181" s="70">
        <f>F181*G181</f>
        <v>0</v>
      </c>
      <c r="I181" s="102" t="s">
        <v>45</v>
      </c>
      <c r="J181" s="229"/>
      <c r="K181" s="226"/>
      <c r="L181" s="226"/>
      <c r="M181" s="226"/>
      <c r="N181" s="226"/>
      <c r="O181" s="226"/>
      <c r="P181" s="226"/>
      <c r="Q181" s="226"/>
      <c r="R181" s="226"/>
      <c r="S181" s="226"/>
      <c r="T181" s="226"/>
      <c r="U181" s="226"/>
      <c r="V181" s="226"/>
      <c r="W181" s="226"/>
      <c r="X181" s="226"/>
      <c r="Y181" s="226"/>
      <c r="Z181" s="226"/>
      <c r="AA181" s="226"/>
      <c r="AB181" s="226"/>
      <c r="AC181" s="226"/>
      <c r="AD181" s="226"/>
      <c r="AE181" s="226"/>
      <c r="AF181" s="226"/>
      <c r="AG181" s="226"/>
      <c r="AH181" s="226"/>
      <c r="AI181" s="226"/>
      <c r="AJ181" s="226"/>
      <c r="AK181" s="226"/>
      <c r="AL181" s="226"/>
      <c r="AM181" s="226"/>
      <c r="AN181" s="226"/>
      <c r="AO181" s="72"/>
      <c r="AP181" s="72"/>
      <c r="AQ181" s="72"/>
      <c r="AR181" s="72"/>
      <c r="AS181" s="72"/>
      <c r="AT181" s="72"/>
      <c r="AU181" s="72"/>
      <c r="AV181" s="72"/>
      <c r="AW181" s="72"/>
      <c r="AX181" s="72"/>
      <c r="AY181" s="72"/>
      <c r="AZ181" s="72"/>
      <c r="BA181" s="72"/>
      <c r="BB181" s="72"/>
      <c r="BC181" s="72"/>
      <c r="BD181" s="72"/>
      <c r="BE181" s="72"/>
      <c r="BF181" s="72"/>
      <c r="BG181" s="72"/>
      <c r="BH181" s="72"/>
      <c r="BI181" s="72"/>
      <c r="BJ181" s="72"/>
      <c r="BK181" s="72"/>
      <c r="BL181" s="72"/>
      <c r="BM181" s="72"/>
      <c r="BN181" s="72"/>
      <c r="BO181" s="72"/>
      <c r="BP181" s="72"/>
      <c r="BQ181" s="72"/>
      <c r="BR181" s="72"/>
      <c r="BS181" s="72"/>
      <c r="BT181" s="72"/>
      <c r="BU181" s="72"/>
      <c r="BV181" s="72"/>
      <c r="BW181" s="72"/>
      <c r="BX181" s="72"/>
      <c r="BY181" s="72"/>
      <c r="BZ181" s="72"/>
      <c r="CA181" s="72"/>
      <c r="CB181" s="72"/>
      <c r="CC181" s="72"/>
      <c r="CD181" s="72"/>
      <c r="CE181" s="72"/>
      <c r="CF181" s="72"/>
      <c r="CG181" s="72"/>
      <c r="CH181" s="72"/>
      <c r="CI181" s="72"/>
      <c r="CJ181" s="72"/>
      <c r="CK181" s="72"/>
      <c r="CL181" s="72"/>
      <c r="CM181" s="72"/>
      <c r="CN181" s="72"/>
      <c r="CO181" s="72"/>
      <c r="CP181" s="72"/>
      <c r="CQ181" s="72"/>
      <c r="CR181" s="72"/>
      <c r="CS181" s="72"/>
      <c r="CT181" s="72"/>
      <c r="CU181" s="72"/>
      <c r="CV181" s="72"/>
      <c r="CW181" s="72"/>
      <c r="CX181" s="72"/>
      <c r="CY181" s="72"/>
      <c r="CZ181" s="72"/>
      <c r="DA181" s="72"/>
      <c r="DB181" s="72"/>
      <c r="DC181" s="72"/>
      <c r="DD181" s="72"/>
      <c r="DE181" s="72"/>
      <c r="DF181" s="72"/>
      <c r="DG181" s="72"/>
      <c r="DH181" s="72"/>
      <c r="DI181" s="72"/>
      <c r="DJ181" s="72"/>
      <c r="DK181" s="72"/>
      <c r="DL181" s="72"/>
      <c r="DM181" s="72"/>
      <c r="DN181" s="72"/>
      <c r="DO181" s="72"/>
      <c r="DP181" s="72"/>
      <c r="DQ181" s="72"/>
      <c r="DR181" s="72"/>
      <c r="DS181" s="72"/>
      <c r="DT181" s="72"/>
      <c r="DU181" s="72"/>
      <c r="DV181" s="72"/>
      <c r="DW181" s="72"/>
      <c r="DX181" s="72"/>
      <c r="DY181" s="72"/>
      <c r="DZ181" s="72"/>
      <c r="EA181" s="72"/>
      <c r="EB181" s="72"/>
      <c r="EC181" s="72"/>
      <c r="ED181" s="72"/>
      <c r="EE181" s="72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  <c r="IU181" s="8"/>
      <c r="IV181" s="8"/>
    </row>
    <row r="182" spans="1:256" s="13" customFormat="1" ht="13.5" customHeight="1">
      <c r="A182" s="116"/>
      <c r="B182" s="117"/>
      <c r="C182" s="118"/>
      <c r="D182" s="75" t="s">
        <v>308</v>
      </c>
      <c r="E182" s="75"/>
      <c r="F182" s="112">
        <v>0.11700000000000001</v>
      </c>
      <c r="G182" s="130"/>
      <c r="H182" s="213"/>
      <c r="I182" s="215"/>
      <c r="J182" s="239"/>
      <c r="K182" s="226"/>
      <c r="L182" s="240"/>
      <c r="M182" s="226"/>
      <c r="N182" s="226"/>
      <c r="O182" s="226"/>
      <c r="P182" s="226"/>
      <c r="Q182" s="226"/>
      <c r="R182" s="226"/>
      <c r="S182" s="226"/>
      <c r="T182" s="226"/>
      <c r="U182" s="226"/>
      <c r="V182" s="226"/>
      <c r="W182" s="226"/>
      <c r="X182" s="226"/>
      <c r="Y182" s="226"/>
      <c r="Z182" s="226"/>
      <c r="AA182" s="226"/>
      <c r="AB182" s="226"/>
      <c r="AC182" s="226"/>
      <c r="AD182" s="226"/>
      <c r="AE182" s="226"/>
      <c r="AF182" s="226"/>
      <c r="AG182" s="226"/>
      <c r="AH182" s="226"/>
      <c r="AI182" s="226"/>
      <c r="AJ182" s="226"/>
      <c r="AK182" s="226"/>
      <c r="AL182" s="226"/>
      <c r="AM182" s="226"/>
      <c r="AN182" s="226"/>
      <c r="AO182" s="72"/>
      <c r="AP182" s="72"/>
      <c r="AQ182" s="72"/>
      <c r="AR182" s="72"/>
      <c r="AS182" s="72"/>
      <c r="AT182" s="72"/>
      <c r="AU182" s="72"/>
      <c r="AV182" s="72"/>
      <c r="AW182" s="72"/>
      <c r="AX182" s="72"/>
      <c r="AY182" s="72"/>
      <c r="AZ182" s="72"/>
      <c r="BA182" s="72"/>
      <c r="BB182" s="72"/>
      <c r="BC182" s="72"/>
      <c r="BD182" s="72"/>
      <c r="BE182" s="72"/>
      <c r="BF182" s="72"/>
      <c r="BG182" s="72"/>
      <c r="BH182" s="72"/>
      <c r="BI182" s="72"/>
      <c r="BJ182" s="72"/>
      <c r="BK182" s="72"/>
      <c r="BL182" s="72"/>
      <c r="BM182" s="72"/>
      <c r="BN182" s="72"/>
      <c r="BO182" s="72"/>
      <c r="BP182" s="72"/>
      <c r="BQ182" s="72"/>
      <c r="BR182" s="72"/>
      <c r="BS182" s="72"/>
      <c r="BT182" s="72"/>
      <c r="BU182" s="72"/>
      <c r="BV182" s="72"/>
      <c r="BW182" s="72"/>
      <c r="BX182" s="72"/>
      <c r="BY182" s="72"/>
      <c r="BZ182" s="72"/>
      <c r="CA182" s="72"/>
      <c r="CB182" s="72"/>
      <c r="CC182" s="72"/>
      <c r="CD182" s="72"/>
      <c r="CE182" s="72"/>
      <c r="CF182" s="72"/>
      <c r="CG182" s="72"/>
      <c r="CH182" s="72"/>
      <c r="CI182" s="72"/>
      <c r="CJ182" s="72"/>
      <c r="CK182" s="72"/>
      <c r="CL182" s="72"/>
      <c r="CM182" s="72"/>
      <c r="CN182" s="72"/>
      <c r="CO182" s="72"/>
      <c r="CP182" s="72"/>
      <c r="CQ182" s="72"/>
      <c r="CR182" s="72"/>
      <c r="CS182" s="72"/>
      <c r="CT182" s="72"/>
      <c r="CU182" s="72"/>
      <c r="CV182" s="72"/>
      <c r="CW182" s="72"/>
      <c r="CX182" s="72"/>
      <c r="CY182" s="72"/>
      <c r="CZ182" s="72"/>
      <c r="DA182" s="72"/>
      <c r="DB182" s="72"/>
      <c r="DC182" s="72"/>
      <c r="DD182" s="72"/>
      <c r="DE182" s="72"/>
      <c r="DF182" s="72"/>
      <c r="DG182" s="72"/>
      <c r="DH182" s="72"/>
      <c r="DI182" s="72"/>
      <c r="DJ182" s="72"/>
      <c r="DK182" s="72"/>
      <c r="DL182" s="72"/>
      <c r="DM182" s="72"/>
      <c r="DN182" s="72"/>
      <c r="DO182" s="72"/>
      <c r="DP182" s="72"/>
      <c r="DQ182" s="72"/>
      <c r="DR182" s="72"/>
      <c r="DS182" s="72"/>
      <c r="DT182" s="72"/>
      <c r="DU182" s="72"/>
      <c r="DV182" s="72"/>
      <c r="DW182" s="72"/>
      <c r="DX182" s="72"/>
      <c r="DY182" s="72"/>
      <c r="DZ182" s="72"/>
      <c r="EA182" s="72"/>
      <c r="EB182" s="72"/>
      <c r="EC182" s="72"/>
      <c r="ED182" s="72"/>
      <c r="EE182" s="72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  <c r="IU182" s="8"/>
      <c r="IV182" s="8"/>
    </row>
    <row r="183" spans="1:256" s="13" customFormat="1" ht="13.5" customHeight="1">
      <c r="A183" s="116"/>
      <c r="B183" s="117"/>
      <c r="C183" s="118"/>
      <c r="D183" s="75" t="s">
        <v>357</v>
      </c>
      <c r="E183" s="75"/>
      <c r="F183" s="112">
        <f>1.302</f>
        <v>1.302</v>
      </c>
      <c r="G183" s="130"/>
      <c r="H183" s="213"/>
      <c r="I183" s="215"/>
      <c r="J183" s="239"/>
      <c r="K183" s="226"/>
      <c r="L183" s="240"/>
      <c r="M183" s="226"/>
      <c r="N183" s="226"/>
      <c r="O183" s="226"/>
      <c r="P183" s="226"/>
      <c r="Q183" s="226"/>
      <c r="R183" s="226"/>
      <c r="S183" s="226"/>
      <c r="T183" s="226"/>
      <c r="U183" s="226"/>
      <c r="V183" s="226"/>
      <c r="W183" s="226"/>
      <c r="X183" s="226"/>
      <c r="Y183" s="226"/>
      <c r="Z183" s="226"/>
      <c r="AA183" s="226"/>
      <c r="AB183" s="226"/>
      <c r="AC183" s="226"/>
      <c r="AD183" s="226"/>
      <c r="AE183" s="226"/>
      <c r="AF183" s="226"/>
      <c r="AG183" s="226"/>
      <c r="AH183" s="226"/>
      <c r="AI183" s="226"/>
      <c r="AJ183" s="226"/>
      <c r="AK183" s="226"/>
      <c r="AL183" s="226"/>
      <c r="AM183" s="226"/>
      <c r="AN183" s="226"/>
      <c r="AO183" s="72"/>
      <c r="AP183" s="72"/>
      <c r="AQ183" s="72"/>
      <c r="AR183" s="72"/>
      <c r="AS183" s="72"/>
      <c r="AT183" s="72"/>
      <c r="AU183" s="72"/>
      <c r="AV183" s="72"/>
      <c r="AW183" s="72"/>
      <c r="AX183" s="72"/>
      <c r="AY183" s="72"/>
      <c r="AZ183" s="72"/>
      <c r="BA183" s="72"/>
      <c r="BB183" s="72"/>
      <c r="BC183" s="72"/>
      <c r="BD183" s="72"/>
      <c r="BE183" s="72"/>
      <c r="BF183" s="72"/>
      <c r="BG183" s="72"/>
      <c r="BH183" s="72"/>
      <c r="BI183" s="72"/>
      <c r="BJ183" s="72"/>
      <c r="BK183" s="72"/>
      <c r="BL183" s="72"/>
      <c r="BM183" s="72"/>
      <c r="BN183" s="72"/>
      <c r="BO183" s="72"/>
      <c r="BP183" s="72"/>
      <c r="BQ183" s="72"/>
      <c r="BR183" s="72"/>
      <c r="BS183" s="72"/>
      <c r="BT183" s="72"/>
      <c r="BU183" s="72"/>
      <c r="BV183" s="72"/>
      <c r="BW183" s="72"/>
      <c r="BX183" s="72"/>
      <c r="BY183" s="72"/>
      <c r="BZ183" s="72"/>
      <c r="CA183" s="72"/>
      <c r="CB183" s="72"/>
      <c r="CC183" s="72"/>
      <c r="CD183" s="72"/>
      <c r="CE183" s="72"/>
      <c r="CF183" s="72"/>
      <c r="CG183" s="72"/>
      <c r="CH183" s="72"/>
      <c r="CI183" s="72"/>
      <c r="CJ183" s="72"/>
      <c r="CK183" s="72"/>
      <c r="CL183" s="72"/>
      <c r="CM183" s="72"/>
      <c r="CN183" s="72"/>
      <c r="CO183" s="72"/>
      <c r="CP183" s="72"/>
      <c r="CQ183" s="72"/>
      <c r="CR183" s="72"/>
      <c r="CS183" s="72"/>
      <c r="CT183" s="72"/>
      <c r="CU183" s="72"/>
      <c r="CV183" s="72"/>
      <c r="CW183" s="72"/>
      <c r="CX183" s="72"/>
      <c r="CY183" s="72"/>
      <c r="CZ183" s="72"/>
      <c r="DA183" s="72"/>
      <c r="DB183" s="72"/>
      <c r="DC183" s="72"/>
      <c r="DD183" s="72"/>
      <c r="DE183" s="72"/>
      <c r="DF183" s="72"/>
      <c r="DG183" s="72"/>
      <c r="DH183" s="72"/>
      <c r="DI183" s="72"/>
      <c r="DJ183" s="72"/>
      <c r="DK183" s="72"/>
      <c r="DL183" s="72"/>
      <c r="DM183" s="72"/>
      <c r="DN183" s="72"/>
      <c r="DO183" s="72"/>
      <c r="DP183" s="72"/>
      <c r="DQ183" s="72"/>
      <c r="DR183" s="72"/>
      <c r="DS183" s="72"/>
      <c r="DT183" s="72"/>
      <c r="DU183" s="72"/>
      <c r="DV183" s="72"/>
      <c r="DW183" s="72"/>
      <c r="DX183" s="72"/>
      <c r="DY183" s="72"/>
      <c r="DZ183" s="72"/>
      <c r="EA183" s="72"/>
      <c r="EB183" s="72"/>
      <c r="EC183" s="72"/>
      <c r="ED183" s="72"/>
      <c r="EE183" s="72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  <c r="IU183" s="8"/>
      <c r="IV183" s="8"/>
    </row>
    <row r="184" spans="1:256" s="13" customFormat="1" ht="27" customHeight="1">
      <c r="A184" s="133" t="s">
        <v>313</v>
      </c>
      <c r="B184" s="117"/>
      <c r="C184" s="118"/>
      <c r="D184" s="75" t="s">
        <v>210</v>
      </c>
      <c r="E184" s="75" t="s">
        <v>58</v>
      </c>
      <c r="F184" s="112">
        <f>F181</f>
        <v>1.419</v>
      </c>
      <c r="G184" s="134"/>
      <c r="H184" s="135">
        <f>F184*G184</f>
        <v>0</v>
      </c>
      <c r="I184" s="131"/>
      <c r="J184" s="237"/>
      <c r="K184" s="132"/>
      <c r="L184" s="132"/>
      <c r="M184" s="132"/>
      <c r="N184" s="132"/>
      <c r="O184" s="132"/>
      <c r="P184" s="132"/>
      <c r="Q184" s="214"/>
      <c r="R184" s="226"/>
      <c r="S184" s="226"/>
      <c r="T184" s="226"/>
      <c r="U184" s="226"/>
      <c r="V184" s="226"/>
      <c r="W184" s="226"/>
      <c r="X184" s="226"/>
      <c r="Y184" s="226"/>
      <c r="Z184" s="226"/>
      <c r="AA184" s="226"/>
      <c r="AB184" s="226"/>
      <c r="AC184" s="226"/>
      <c r="AD184" s="226"/>
      <c r="AE184" s="226"/>
      <c r="AF184" s="226"/>
      <c r="AG184" s="226"/>
      <c r="AH184" s="226"/>
      <c r="AI184" s="226"/>
      <c r="AJ184" s="226"/>
      <c r="AK184" s="226"/>
      <c r="AL184" s="226"/>
      <c r="AM184" s="226"/>
      <c r="AN184" s="226"/>
      <c r="AO184" s="72"/>
      <c r="AP184" s="72"/>
      <c r="AQ184" s="72"/>
      <c r="AR184" s="72"/>
      <c r="AS184" s="72"/>
      <c r="AT184" s="72"/>
      <c r="AU184" s="72"/>
      <c r="AV184" s="72"/>
      <c r="AW184" s="72"/>
      <c r="AX184" s="72"/>
      <c r="AY184" s="72"/>
      <c r="AZ184" s="72"/>
      <c r="BA184" s="72"/>
      <c r="BB184" s="72"/>
      <c r="BC184" s="72"/>
      <c r="BD184" s="72"/>
      <c r="BE184" s="72"/>
      <c r="BF184" s="72"/>
      <c r="BG184" s="72"/>
      <c r="BH184" s="72"/>
      <c r="BI184" s="72"/>
      <c r="BJ184" s="72"/>
      <c r="BK184" s="72"/>
      <c r="BL184" s="72"/>
      <c r="BM184" s="72"/>
      <c r="BN184" s="72"/>
      <c r="BO184" s="72"/>
      <c r="BP184" s="72"/>
      <c r="BQ184" s="72"/>
      <c r="BR184" s="72"/>
      <c r="BS184" s="72"/>
      <c r="BT184" s="72"/>
      <c r="BU184" s="72"/>
      <c r="BV184" s="72"/>
      <c r="BW184" s="72"/>
      <c r="BX184" s="72"/>
      <c r="BY184" s="72"/>
      <c r="BZ184" s="72"/>
      <c r="CA184" s="72"/>
      <c r="CB184" s="72"/>
      <c r="CC184" s="72"/>
      <c r="CD184" s="72"/>
      <c r="CE184" s="72"/>
      <c r="CF184" s="72"/>
      <c r="CG184" s="72"/>
      <c r="CH184" s="72"/>
      <c r="CI184" s="72"/>
      <c r="CJ184" s="72"/>
      <c r="CK184" s="72"/>
      <c r="CL184" s="72"/>
      <c r="CM184" s="72"/>
      <c r="CN184" s="72"/>
      <c r="CO184" s="72"/>
      <c r="CP184" s="72"/>
      <c r="CQ184" s="72"/>
      <c r="CR184" s="72"/>
      <c r="CS184" s="72"/>
      <c r="CT184" s="72"/>
      <c r="CU184" s="72"/>
      <c r="CV184" s="72"/>
      <c r="CW184" s="72"/>
      <c r="CX184" s="72"/>
      <c r="CY184" s="72"/>
      <c r="CZ184" s="72"/>
      <c r="DA184" s="72"/>
      <c r="DB184" s="72"/>
      <c r="DC184" s="72"/>
      <c r="DD184" s="72"/>
      <c r="DE184" s="72"/>
      <c r="DF184" s="72"/>
      <c r="DG184" s="72"/>
      <c r="DH184" s="72"/>
      <c r="DI184" s="72"/>
      <c r="DJ184" s="72"/>
      <c r="DK184" s="72"/>
      <c r="DL184" s="72"/>
      <c r="DM184" s="72"/>
      <c r="DN184" s="72"/>
      <c r="DO184" s="72"/>
      <c r="DP184" s="72"/>
      <c r="DQ184" s="72"/>
      <c r="DR184" s="72"/>
      <c r="DS184" s="72"/>
      <c r="DT184" s="72"/>
      <c r="DU184" s="72"/>
      <c r="DV184" s="72"/>
      <c r="DW184" s="72"/>
      <c r="DX184" s="72"/>
      <c r="DY184" s="72"/>
      <c r="DZ184" s="72"/>
      <c r="EA184" s="72"/>
      <c r="EB184" s="72"/>
      <c r="EC184" s="72"/>
      <c r="ED184" s="72"/>
      <c r="EE184" s="72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  <c r="IU184" s="8"/>
      <c r="IV184" s="8"/>
    </row>
    <row r="185" spans="1:256" s="13" customFormat="1" ht="13.5" customHeight="1">
      <c r="A185" s="133" t="s">
        <v>314</v>
      </c>
      <c r="B185" s="117"/>
      <c r="C185" s="118"/>
      <c r="D185" s="128" t="s">
        <v>59</v>
      </c>
      <c r="E185" s="75" t="s">
        <v>58</v>
      </c>
      <c r="F185" s="112">
        <f>F181</f>
        <v>1.419</v>
      </c>
      <c r="G185" s="134"/>
      <c r="H185" s="136">
        <f>F185*G185</f>
        <v>0</v>
      </c>
      <c r="I185" s="137"/>
      <c r="J185" s="237"/>
      <c r="K185" s="132"/>
      <c r="L185" s="132"/>
      <c r="M185" s="132"/>
      <c r="N185" s="132"/>
      <c r="O185" s="132"/>
      <c r="P185" s="132"/>
      <c r="Q185" s="214"/>
      <c r="R185" s="226"/>
      <c r="S185" s="226"/>
      <c r="T185" s="226"/>
      <c r="U185" s="226"/>
      <c r="V185" s="226"/>
      <c r="W185" s="226"/>
      <c r="X185" s="226"/>
      <c r="Y185" s="226"/>
      <c r="Z185" s="226"/>
      <c r="AA185" s="226"/>
      <c r="AB185" s="226"/>
      <c r="AC185" s="226"/>
      <c r="AD185" s="226"/>
      <c r="AE185" s="226"/>
      <c r="AF185" s="226"/>
      <c r="AG185" s="226"/>
      <c r="AH185" s="226"/>
      <c r="AI185" s="226"/>
      <c r="AJ185" s="226"/>
      <c r="AK185" s="226"/>
      <c r="AL185" s="226"/>
      <c r="AM185" s="226"/>
      <c r="AN185" s="226"/>
      <c r="AO185" s="72"/>
      <c r="AP185" s="72"/>
      <c r="AQ185" s="72"/>
      <c r="AR185" s="72"/>
      <c r="AS185" s="72"/>
      <c r="AT185" s="72"/>
      <c r="AU185" s="72"/>
      <c r="AV185" s="72"/>
      <c r="AW185" s="72"/>
      <c r="AX185" s="72"/>
      <c r="AY185" s="72"/>
      <c r="AZ185" s="72"/>
      <c r="BA185" s="72"/>
      <c r="BB185" s="72"/>
      <c r="BC185" s="72"/>
      <c r="BD185" s="72"/>
      <c r="BE185" s="72"/>
      <c r="BF185" s="72"/>
      <c r="BG185" s="72"/>
      <c r="BH185" s="72"/>
      <c r="BI185" s="72"/>
      <c r="BJ185" s="72"/>
      <c r="BK185" s="72"/>
      <c r="BL185" s="72"/>
      <c r="BM185" s="72"/>
      <c r="BN185" s="72"/>
      <c r="BO185" s="72"/>
      <c r="BP185" s="72"/>
      <c r="BQ185" s="72"/>
      <c r="BR185" s="72"/>
      <c r="BS185" s="72"/>
      <c r="BT185" s="72"/>
      <c r="BU185" s="72"/>
      <c r="BV185" s="72"/>
      <c r="BW185" s="72"/>
      <c r="BX185" s="72"/>
      <c r="BY185" s="72"/>
      <c r="BZ185" s="72"/>
      <c r="CA185" s="72"/>
      <c r="CB185" s="72"/>
      <c r="CC185" s="72"/>
      <c r="CD185" s="72"/>
      <c r="CE185" s="72"/>
      <c r="CF185" s="72"/>
      <c r="CG185" s="72"/>
      <c r="CH185" s="72"/>
      <c r="CI185" s="72"/>
      <c r="CJ185" s="72"/>
      <c r="CK185" s="72"/>
      <c r="CL185" s="72"/>
      <c r="CM185" s="72"/>
      <c r="CN185" s="72"/>
      <c r="CO185" s="72"/>
      <c r="CP185" s="72"/>
      <c r="CQ185" s="72"/>
      <c r="CR185" s="72"/>
      <c r="CS185" s="72"/>
      <c r="CT185" s="72"/>
      <c r="CU185" s="72"/>
      <c r="CV185" s="72"/>
      <c r="CW185" s="72"/>
      <c r="CX185" s="72"/>
      <c r="CY185" s="72"/>
      <c r="CZ185" s="72"/>
      <c r="DA185" s="72"/>
      <c r="DB185" s="72"/>
      <c r="DC185" s="72"/>
      <c r="DD185" s="72"/>
      <c r="DE185" s="72"/>
      <c r="DF185" s="72"/>
      <c r="DG185" s="72"/>
      <c r="DH185" s="72"/>
      <c r="DI185" s="72"/>
      <c r="DJ185" s="72"/>
      <c r="DK185" s="72"/>
      <c r="DL185" s="72"/>
      <c r="DM185" s="72"/>
      <c r="DN185" s="72"/>
      <c r="DO185" s="72"/>
      <c r="DP185" s="72"/>
      <c r="DQ185" s="72"/>
      <c r="DR185" s="72"/>
      <c r="DS185" s="72"/>
      <c r="DT185" s="72"/>
      <c r="DU185" s="72"/>
      <c r="DV185" s="72"/>
      <c r="DW185" s="72"/>
      <c r="DX185" s="72"/>
      <c r="DY185" s="72"/>
      <c r="DZ185" s="72"/>
      <c r="EA185" s="72"/>
      <c r="EB185" s="72"/>
      <c r="EC185" s="72"/>
      <c r="ED185" s="72"/>
      <c r="EE185" s="72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  <c r="IU185" s="8"/>
      <c r="IV185" s="8"/>
    </row>
    <row r="186" spans="1:256" s="13" customFormat="1" ht="27" customHeight="1">
      <c r="A186" s="133" t="s">
        <v>315</v>
      </c>
      <c r="B186" s="117"/>
      <c r="C186" s="118"/>
      <c r="D186" s="128" t="s">
        <v>60</v>
      </c>
      <c r="E186" s="75" t="s">
        <v>58</v>
      </c>
      <c r="F186" s="112">
        <f>9*F181</f>
        <v>12.771000000000001</v>
      </c>
      <c r="G186" s="134"/>
      <c r="H186" s="136">
        <f>F186*G186</f>
        <v>0</v>
      </c>
      <c r="I186" s="137"/>
      <c r="J186" s="237"/>
      <c r="K186" s="132"/>
      <c r="L186" s="132"/>
      <c r="M186" s="132"/>
      <c r="N186" s="132"/>
      <c r="O186" s="132"/>
      <c r="P186" s="132"/>
      <c r="Q186" s="214"/>
      <c r="R186" s="226"/>
      <c r="S186" s="226"/>
      <c r="T186" s="226"/>
      <c r="U186" s="226"/>
      <c r="V186" s="226"/>
      <c r="W186" s="226"/>
      <c r="X186" s="226"/>
      <c r="Y186" s="226"/>
      <c r="Z186" s="226"/>
      <c r="AA186" s="226"/>
      <c r="AB186" s="226"/>
      <c r="AC186" s="226"/>
      <c r="AD186" s="226"/>
      <c r="AE186" s="226"/>
      <c r="AF186" s="226"/>
      <c r="AG186" s="226"/>
      <c r="AH186" s="226"/>
      <c r="AI186" s="226"/>
      <c r="AJ186" s="226"/>
      <c r="AK186" s="226"/>
      <c r="AL186" s="226"/>
      <c r="AM186" s="226"/>
      <c r="AN186" s="226"/>
      <c r="AO186" s="72"/>
      <c r="AP186" s="72"/>
      <c r="AQ186" s="72"/>
      <c r="AR186" s="72"/>
      <c r="AS186" s="72"/>
      <c r="AT186" s="72"/>
      <c r="AU186" s="72"/>
      <c r="AV186" s="72"/>
      <c r="AW186" s="72"/>
      <c r="AX186" s="72"/>
      <c r="AY186" s="72"/>
      <c r="AZ186" s="72"/>
      <c r="BA186" s="72"/>
      <c r="BB186" s="72"/>
      <c r="BC186" s="72"/>
      <c r="BD186" s="72"/>
      <c r="BE186" s="72"/>
      <c r="BF186" s="72"/>
      <c r="BG186" s="72"/>
      <c r="BH186" s="72"/>
      <c r="BI186" s="72"/>
      <c r="BJ186" s="72"/>
      <c r="BK186" s="72"/>
      <c r="BL186" s="72"/>
      <c r="BM186" s="72"/>
      <c r="BN186" s="72"/>
      <c r="BO186" s="72"/>
      <c r="BP186" s="72"/>
      <c r="BQ186" s="72"/>
      <c r="BR186" s="72"/>
      <c r="BS186" s="72"/>
      <c r="BT186" s="72"/>
      <c r="BU186" s="72"/>
      <c r="BV186" s="72"/>
      <c r="BW186" s="72"/>
      <c r="BX186" s="72"/>
      <c r="BY186" s="72"/>
      <c r="BZ186" s="72"/>
      <c r="CA186" s="72"/>
      <c r="CB186" s="72"/>
      <c r="CC186" s="72"/>
      <c r="CD186" s="72"/>
      <c r="CE186" s="72"/>
      <c r="CF186" s="72"/>
      <c r="CG186" s="72"/>
      <c r="CH186" s="72"/>
      <c r="CI186" s="72"/>
      <c r="CJ186" s="72"/>
      <c r="CK186" s="72"/>
      <c r="CL186" s="72"/>
      <c r="CM186" s="72"/>
      <c r="CN186" s="72"/>
      <c r="CO186" s="72"/>
      <c r="CP186" s="72"/>
      <c r="CQ186" s="72"/>
      <c r="CR186" s="72"/>
      <c r="CS186" s="72"/>
      <c r="CT186" s="72"/>
      <c r="CU186" s="72"/>
      <c r="CV186" s="72"/>
      <c r="CW186" s="72"/>
      <c r="CX186" s="72"/>
      <c r="CY186" s="72"/>
      <c r="CZ186" s="72"/>
      <c r="DA186" s="72"/>
      <c r="DB186" s="72"/>
      <c r="DC186" s="72"/>
      <c r="DD186" s="72"/>
      <c r="DE186" s="72"/>
      <c r="DF186" s="72"/>
      <c r="DG186" s="72"/>
      <c r="DH186" s="72"/>
      <c r="DI186" s="72"/>
      <c r="DJ186" s="72"/>
      <c r="DK186" s="72"/>
      <c r="DL186" s="72"/>
      <c r="DM186" s="72"/>
      <c r="DN186" s="72"/>
      <c r="DO186" s="72"/>
      <c r="DP186" s="72"/>
      <c r="DQ186" s="72"/>
      <c r="DR186" s="72"/>
      <c r="DS186" s="72"/>
      <c r="DT186" s="72"/>
      <c r="DU186" s="72"/>
      <c r="DV186" s="72"/>
      <c r="DW186" s="72"/>
      <c r="DX186" s="72"/>
      <c r="DY186" s="72"/>
      <c r="DZ186" s="72"/>
      <c r="EA186" s="72"/>
      <c r="EB186" s="72"/>
      <c r="EC186" s="72"/>
      <c r="ED186" s="72"/>
      <c r="EE186" s="72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  <c r="IU186" s="8"/>
      <c r="IV186" s="8"/>
    </row>
    <row r="187" spans="1:256" s="13" customFormat="1" ht="27" customHeight="1">
      <c r="A187" s="133" t="s">
        <v>316</v>
      </c>
      <c r="B187" s="117"/>
      <c r="C187" s="118"/>
      <c r="D187" s="75" t="s">
        <v>212</v>
      </c>
      <c r="E187" s="75" t="s">
        <v>58</v>
      </c>
      <c r="F187" s="112">
        <f>F181</f>
        <v>1.419</v>
      </c>
      <c r="G187" s="284"/>
      <c r="H187" s="135">
        <f>F187*G187</f>
        <v>0</v>
      </c>
      <c r="I187" s="285"/>
      <c r="J187" s="237"/>
      <c r="K187" s="132"/>
      <c r="L187" s="132"/>
      <c r="M187" s="132"/>
      <c r="N187" s="132"/>
      <c r="O187" s="132"/>
      <c r="P187" s="132"/>
      <c r="Q187" s="214"/>
      <c r="R187" s="226"/>
      <c r="S187" s="226"/>
      <c r="T187" s="226"/>
      <c r="U187" s="226"/>
      <c r="V187" s="226"/>
      <c r="W187" s="226"/>
      <c r="X187" s="226"/>
      <c r="Y187" s="226"/>
      <c r="Z187" s="226"/>
      <c r="AA187" s="226"/>
      <c r="AB187" s="226"/>
      <c r="AC187" s="226"/>
      <c r="AD187" s="226"/>
      <c r="AE187" s="226"/>
      <c r="AF187" s="226"/>
      <c r="AG187" s="226"/>
      <c r="AH187" s="226"/>
      <c r="AI187" s="226"/>
      <c r="AJ187" s="226"/>
      <c r="AK187" s="226"/>
      <c r="AL187" s="226"/>
      <c r="AM187" s="226"/>
      <c r="AN187" s="226"/>
      <c r="AO187" s="72"/>
      <c r="AP187" s="72"/>
      <c r="AQ187" s="72"/>
      <c r="AR187" s="72"/>
      <c r="AS187" s="72"/>
      <c r="AT187" s="72"/>
      <c r="AU187" s="72"/>
      <c r="AV187" s="72"/>
      <c r="AW187" s="72"/>
      <c r="AX187" s="72"/>
      <c r="AY187" s="72"/>
      <c r="AZ187" s="72"/>
      <c r="BA187" s="72"/>
      <c r="BB187" s="72"/>
      <c r="BC187" s="72"/>
      <c r="BD187" s="72"/>
      <c r="BE187" s="72"/>
      <c r="BF187" s="72"/>
      <c r="BG187" s="72"/>
      <c r="BH187" s="72"/>
      <c r="BI187" s="72"/>
      <c r="BJ187" s="72"/>
      <c r="BK187" s="72"/>
      <c r="BL187" s="72"/>
      <c r="BM187" s="72"/>
      <c r="BN187" s="72"/>
      <c r="BO187" s="72"/>
      <c r="BP187" s="72"/>
      <c r="BQ187" s="72"/>
      <c r="BR187" s="72"/>
      <c r="BS187" s="72"/>
      <c r="BT187" s="72"/>
      <c r="BU187" s="72"/>
      <c r="BV187" s="72"/>
      <c r="BW187" s="72"/>
      <c r="BX187" s="72"/>
      <c r="BY187" s="72"/>
      <c r="BZ187" s="72"/>
      <c r="CA187" s="72"/>
      <c r="CB187" s="72"/>
      <c r="CC187" s="72"/>
      <c r="CD187" s="72"/>
      <c r="CE187" s="72"/>
      <c r="CF187" s="72"/>
      <c r="CG187" s="72"/>
      <c r="CH187" s="72"/>
      <c r="CI187" s="72"/>
      <c r="CJ187" s="72"/>
      <c r="CK187" s="72"/>
      <c r="CL187" s="72"/>
      <c r="CM187" s="72"/>
      <c r="CN187" s="72"/>
      <c r="CO187" s="72"/>
      <c r="CP187" s="72"/>
      <c r="CQ187" s="72"/>
      <c r="CR187" s="72"/>
      <c r="CS187" s="72"/>
      <c r="CT187" s="72"/>
      <c r="CU187" s="72"/>
      <c r="CV187" s="72"/>
      <c r="CW187" s="72"/>
      <c r="CX187" s="72"/>
      <c r="CY187" s="72"/>
      <c r="CZ187" s="72"/>
      <c r="DA187" s="72"/>
      <c r="DB187" s="72"/>
      <c r="DC187" s="72"/>
      <c r="DD187" s="72"/>
      <c r="DE187" s="72"/>
      <c r="DF187" s="72"/>
      <c r="DG187" s="72"/>
      <c r="DH187" s="72"/>
      <c r="DI187" s="72"/>
      <c r="DJ187" s="72"/>
      <c r="DK187" s="72"/>
      <c r="DL187" s="72"/>
      <c r="DM187" s="72"/>
      <c r="DN187" s="72"/>
      <c r="DO187" s="72"/>
      <c r="DP187" s="72"/>
      <c r="DQ187" s="72"/>
      <c r="DR187" s="72"/>
      <c r="DS187" s="72"/>
      <c r="DT187" s="72"/>
      <c r="DU187" s="72"/>
      <c r="DV187" s="72"/>
      <c r="DW187" s="72"/>
      <c r="DX187" s="72"/>
      <c r="DY187" s="72"/>
      <c r="DZ187" s="72"/>
      <c r="EA187" s="72"/>
      <c r="EB187" s="72"/>
      <c r="EC187" s="72"/>
      <c r="ED187" s="72"/>
      <c r="EE187" s="72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  <c r="IU187" s="8"/>
      <c r="IV187" s="8"/>
    </row>
    <row r="188" spans="1:256" s="13" customFormat="1" ht="67.5" customHeight="1">
      <c r="A188" s="116"/>
      <c r="B188" s="117"/>
      <c r="C188" s="118"/>
      <c r="D188" s="255" t="s">
        <v>106</v>
      </c>
      <c r="E188" s="75"/>
      <c r="F188" s="112"/>
      <c r="G188" s="138"/>
      <c r="H188" s="70"/>
      <c r="I188" s="113"/>
      <c r="J188" s="241"/>
      <c r="K188" s="242"/>
      <c r="L188" s="240"/>
      <c r="M188" s="226"/>
      <c r="N188" s="226"/>
      <c r="O188" s="226"/>
      <c r="P188" s="226"/>
      <c r="Q188" s="226"/>
      <c r="R188" s="226"/>
      <c r="S188" s="226"/>
      <c r="T188" s="226"/>
      <c r="U188" s="226"/>
      <c r="V188" s="226"/>
      <c r="W188" s="226"/>
      <c r="X188" s="226"/>
      <c r="Y188" s="226"/>
      <c r="Z188" s="226"/>
      <c r="AA188" s="226"/>
      <c r="AB188" s="226"/>
      <c r="AC188" s="226"/>
      <c r="AD188" s="226"/>
      <c r="AE188" s="226"/>
      <c r="AF188" s="226"/>
      <c r="AG188" s="226"/>
      <c r="AH188" s="226"/>
      <c r="AI188" s="226"/>
      <c r="AJ188" s="226"/>
      <c r="AK188" s="226"/>
      <c r="AL188" s="226"/>
      <c r="AM188" s="226"/>
      <c r="AN188" s="226"/>
      <c r="AO188" s="72"/>
      <c r="AP188" s="72"/>
      <c r="AQ188" s="72"/>
      <c r="AR188" s="72"/>
      <c r="AS188" s="72"/>
      <c r="AT188" s="72"/>
      <c r="AU188" s="72"/>
      <c r="AV188" s="72"/>
      <c r="AW188" s="72"/>
      <c r="AX188" s="72"/>
      <c r="AY188" s="72"/>
      <c r="AZ188" s="72"/>
      <c r="BA188" s="72"/>
      <c r="BB188" s="72"/>
      <c r="BC188" s="72"/>
      <c r="BD188" s="72"/>
      <c r="BE188" s="72"/>
      <c r="BF188" s="72"/>
      <c r="BG188" s="72"/>
      <c r="BH188" s="72"/>
      <c r="BI188" s="72"/>
      <c r="BJ188" s="72"/>
      <c r="BK188" s="72"/>
      <c r="BL188" s="72"/>
      <c r="BM188" s="72"/>
      <c r="BN188" s="72"/>
      <c r="BO188" s="72"/>
      <c r="BP188" s="72"/>
      <c r="BQ188" s="72"/>
      <c r="BR188" s="72"/>
      <c r="BS188" s="72"/>
      <c r="BT188" s="72"/>
      <c r="BU188" s="72"/>
      <c r="BV188" s="72"/>
      <c r="BW188" s="72"/>
      <c r="BX188" s="72"/>
      <c r="BY188" s="72"/>
      <c r="BZ188" s="72"/>
      <c r="CA188" s="72"/>
      <c r="CB188" s="72"/>
      <c r="CC188" s="72"/>
      <c r="CD188" s="72"/>
      <c r="CE188" s="72"/>
      <c r="CF188" s="72"/>
      <c r="CG188" s="72"/>
      <c r="CH188" s="72"/>
      <c r="CI188" s="72"/>
      <c r="CJ188" s="72"/>
      <c r="CK188" s="72"/>
      <c r="CL188" s="72"/>
      <c r="CM188" s="72"/>
      <c r="CN188" s="72"/>
      <c r="CO188" s="72"/>
      <c r="CP188" s="72"/>
      <c r="CQ188" s="72"/>
      <c r="CR188" s="72"/>
      <c r="CS188" s="72"/>
      <c r="CT188" s="72"/>
      <c r="CU188" s="72"/>
      <c r="CV188" s="72"/>
      <c r="CW188" s="72"/>
      <c r="CX188" s="72"/>
      <c r="CY188" s="72"/>
      <c r="CZ188" s="72"/>
      <c r="DA188" s="72"/>
      <c r="DB188" s="72"/>
      <c r="DC188" s="72"/>
      <c r="DD188" s="72"/>
      <c r="DE188" s="72"/>
      <c r="DF188" s="72"/>
      <c r="DG188" s="72"/>
      <c r="DH188" s="72"/>
      <c r="DI188" s="72"/>
      <c r="DJ188" s="72"/>
      <c r="DK188" s="72"/>
      <c r="DL188" s="72"/>
      <c r="DM188" s="72"/>
      <c r="DN188" s="72"/>
      <c r="DO188" s="72"/>
      <c r="DP188" s="72"/>
      <c r="DQ188" s="72"/>
      <c r="DR188" s="72"/>
      <c r="DS188" s="72"/>
      <c r="DT188" s="72"/>
      <c r="DU188" s="72"/>
      <c r="DV188" s="72"/>
      <c r="DW188" s="72"/>
      <c r="DX188" s="72"/>
      <c r="DY188" s="72"/>
      <c r="DZ188" s="72"/>
      <c r="EA188" s="72"/>
      <c r="EB188" s="72"/>
      <c r="EC188" s="72"/>
      <c r="ED188" s="72"/>
      <c r="EE188" s="72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  <c r="IU188" s="8"/>
      <c r="IV188" s="8"/>
    </row>
    <row r="189" spans="1:256" s="13" customFormat="1" ht="13.5" customHeight="1">
      <c r="A189" s="67">
        <v>45</v>
      </c>
      <c r="B189" s="86" t="s">
        <v>56</v>
      </c>
      <c r="C189" s="88" t="s">
        <v>100</v>
      </c>
      <c r="D189" s="69" t="s">
        <v>213</v>
      </c>
      <c r="E189" s="69" t="s">
        <v>58</v>
      </c>
      <c r="F189" s="101">
        <f>F190</f>
        <v>9.49</v>
      </c>
      <c r="G189" s="129">
        <f>SUM(H191:H194)/F189</f>
        <v>0</v>
      </c>
      <c r="H189" s="70">
        <f>F189*G189</f>
        <v>0</v>
      </c>
      <c r="I189" s="102" t="s">
        <v>45</v>
      </c>
      <c r="J189" s="243"/>
      <c r="K189" s="226"/>
      <c r="L189" s="226"/>
      <c r="M189" s="226"/>
      <c r="N189" s="226"/>
      <c r="O189" s="226"/>
      <c r="P189" s="226"/>
      <c r="Q189" s="226"/>
      <c r="R189" s="226"/>
      <c r="S189" s="226"/>
      <c r="T189" s="226"/>
      <c r="U189" s="226"/>
      <c r="V189" s="226"/>
      <c r="W189" s="226"/>
      <c r="X189" s="226"/>
      <c r="Y189" s="226"/>
      <c r="Z189" s="226"/>
      <c r="AA189" s="226"/>
      <c r="AB189" s="226"/>
      <c r="AC189" s="226"/>
      <c r="AD189" s="226"/>
      <c r="AE189" s="226"/>
      <c r="AF189" s="226"/>
      <c r="AG189" s="226"/>
      <c r="AH189" s="226"/>
      <c r="AI189" s="226"/>
      <c r="AJ189" s="226"/>
      <c r="AK189" s="226"/>
      <c r="AL189" s="226"/>
      <c r="AM189" s="226"/>
      <c r="AN189" s="226"/>
      <c r="AO189" s="72"/>
      <c r="AP189" s="72"/>
      <c r="AQ189" s="72"/>
      <c r="AR189" s="72"/>
      <c r="AS189" s="72"/>
      <c r="AT189" s="72"/>
      <c r="AU189" s="72"/>
      <c r="AV189" s="72"/>
      <c r="AW189" s="72"/>
      <c r="AX189" s="72"/>
      <c r="AY189" s="72"/>
      <c r="AZ189" s="72"/>
      <c r="BA189" s="72"/>
      <c r="BB189" s="72"/>
      <c r="BC189" s="72"/>
      <c r="BD189" s="72"/>
      <c r="BE189" s="72"/>
      <c r="BF189" s="72"/>
      <c r="BG189" s="72"/>
      <c r="BH189" s="72"/>
      <c r="BI189" s="72"/>
      <c r="BJ189" s="72"/>
      <c r="BK189" s="72"/>
      <c r="BL189" s="72"/>
      <c r="BM189" s="72"/>
      <c r="BN189" s="72"/>
      <c r="BO189" s="72"/>
      <c r="BP189" s="72"/>
      <c r="BQ189" s="72"/>
      <c r="BR189" s="72"/>
      <c r="BS189" s="72"/>
      <c r="BT189" s="72"/>
      <c r="BU189" s="72"/>
      <c r="BV189" s="72"/>
      <c r="BW189" s="72"/>
      <c r="BX189" s="72"/>
      <c r="BY189" s="72"/>
      <c r="BZ189" s="72"/>
      <c r="CA189" s="72"/>
      <c r="CB189" s="72"/>
      <c r="CC189" s="72"/>
      <c r="CD189" s="72"/>
      <c r="CE189" s="72"/>
      <c r="CF189" s="72"/>
      <c r="CG189" s="72"/>
      <c r="CH189" s="72"/>
      <c r="CI189" s="72"/>
      <c r="CJ189" s="72"/>
      <c r="CK189" s="72"/>
      <c r="CL189" s="72"/>
      <c r="CM189" s="72"/>
      <c r="CN189" s="72"/>
      <c r="CO189" s="72"/>
      <c r="CP189" s="72"/>
      <c r="CQ189" s="72"/>
      <c r="CR189" s="72"/>
      <c r="CS189" s="72"/>
      <c r="CT189" s="72"/>
      <c r="CU189" s="72"/>
      <c r="CV189" s="72"/>
      <c r="CW189" s="72"/>
      <c r="CX189" s="72"/>
      <c r="CY189" s="72"/>
      <c r="CZ189" s="72"/>
      <c r="DA189" s="72"/>
      <c r="DB189" s="72"/>
      <c r="DC189" s="72"/>
      <c r="DD189" s="72"/>
      <c r="DE189" s="72"/>
      <c r="DF189" s="72"/>
      <c r="DG189" s="72"/>
      <c r="DH189" s="72"/>
      <c r="DI189" s="72"/>
      <c r="DJ189" s="72"/>
      <c r="DK189" s="72"/>
      <c r="DL189" s="72"/>
      <c r="DM189" s="72"/>
      <c r="DN189" s="72"/>
      <c r="DO189" s="72"/>
      <c r="DP189" s="72"/>
      <c r="DQ189" s="72"/>
      <c r="DR189" s="72"/>
      <c r="DS189" s="72"/>
      <c r="DT189" s="72"/>
      <c r="DU189" s="72"/>
      <c r="DV189" s="72"/>
      <c r="DW189" s="72"/>
      <c r="DX189" s="72"/>
      <c r="DY189" s="72"/>
      <c r="DZ189" s="72"/>
      <c r="EA189" s="72"/>
      <c r="EB189" s="72"/>
      <c r="EC189" s="72"/>
      <c r="ED189" s="72"/>
      <c r="EE189" s="72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  <c r="IN189" s="8"/>
      <c r="IO189" s="8"/>
      <c r="IP189" s="8"/>
      <c r="IQ189" s="8"/>
      <c r="IR189" s="8"/>
      <c r="IS189" s="8"/>
      <c r="IT189" s="8"/>
      <c r="IU189" s="8"/>
      <c r="IV189" s="8"/>
    </row>
    <row r="190" spans="1:256" s="13" customFormat="1" ht="13.5" customHeight="1">
      <c r="A190" s="116"/>
      <c r="B190" s="117"/>
      <c r="C190" s="118"/>
      <c r="D190" s="75" t="s">
        <v>307</v>
      </c>
      <c r="E190" s="75"/>
      <c r="F190" s="112">
        <f>3.833+1.605+4.052</f>
        <v>9.49</v>
      </c>
      <c r="G190" s="130"/>
      <c r="H190" s="213"/>
      <c r="I190" s="215"/>
      <c r="J190" s="230"/>
      <c r="K190" s="226"/>
      <c r="L190" s="226"/>
      <c r="M190" s="226"/>
      <c r="N190" s="226"/>
      <c r="O190" s="226"/>
      <c r="P190" s="226"/>
      <c r="Q190" s="226"/>
      <c r="R190" s="226"/>
      <c r="S190" s="226"/>
      <c r="T190" s="226"/>
      <c r="U190" s="226"/>
      <c r="V190" s="226"/>
      <c r="W190" s="226"/>
      <c r="X190" s="226"/>
      <c r="Y190" s="226"/>
      <c r="Z190" s="226"/>
      <c r="AA190" s="226"/>
      <c r="AB190" s="226"/>
      <c r="AC190" s="226"/>
      <c r="AD190" s="226"/>
      <c r="AE190" s="226"/>
      <c r="AF190" s="226"/>
      <c r="AG190" s="226"/>
      <c r="AH190" s="226"/>
      <c r="AI190" s="226"/>
      <c r="AJ190" s="226"/>
      <c r="AK190" s="226"/>
      <c r="AL190" s="226"/>
      <c r="AM190" s="226"/>
      <c r="AN190" s="226"/>
      <c r="AO190" s="72"/>
      <c r="AP190" s="72"/>
      <c r="AQ190" s="72"/>
      <c r="AR190" s="72"/>
      <c r="AS190" s="72"/>
      <c r="AT190" s="72"/>
      <c r="AU190" s="72"/>
      <c r="AV190" s="72"/>
      <c r="AW190" s="72"/>
      <c r="AX190" s="72"/>
      <c r="AY190" s="72"/>
      <c r="AZ190" s="72"/>
      <c r="BA190" s="72"/>
      <c r="BB190" s="72"/>
      <c r="BC190" s="72"/>
      <c r="BD190" s="72"/>
      <c r="BE190" s="72"/>
      <c r="BF190" s="72"/>
      <c r="BG190" s="72"/>
      <c r="BH190" s="72"/>
      <c r="BI190" s="72"/>
      <c r="BJ190" s="72"/>
      <c r="BK190" s="72"/>
      <c r="BL190" s="72"/>
      <c r="BM190" s="72"/>
      <c r="BN190" s="72"/>
      <c r="BO190" s="72"/>
      <c r="BP190" s="72"/>
      <c r="BQ190" s="72"/>
      <c r="BR190" s="72"/>
      <c r="BS190" s="72"/>
      <c r="BT190" s="72"/>
      <c r="BU190" s="72"/>
      <c r="BV190" s="72"/>
      <c r="BW190" s="72"/>
      <c r="BX190" s="72"/>
      <c r="BY190" s="72"/>
      <c r="BZ190" s="72"/>
      <c r="CA190" s="72"/>
      <c r="CB190" s="72"/>
      <c r="CC190" s="72"/>
      <c r="CD190" s="72"/>
      <c r="CE190" s="72"/>
      <c r="CF190" s="72"/>
      <c r="CG190" s="72"/>
      <c r="CH190" s="72"/>
      <c r="CI190" s="72"/>
      <c r="CJ190" s="72"/>
      <c r="CK190" s="72"/>
      <c r="CL190" s="72"/>
      <c r="CM190" s="72"/>
      <c r="CN190" s="72"/>
      <c r="CO190" s="72"/>
      <c r="CP190" s="72"/>
      <c r="CQ190" s="72"/>
      <c r="CR190" s="72"/>
      <c r="CS190" s="72"/>
      <c r="CT190" s="72"/>
      <c r="CU190" s="72"/>
      <c r="CV190" s="72"/>
      <c r="CW190" s="72"/>
      <c r="CX190" s="72"/>
      <c r="CY190" s="72"/>
      <c r="CZ190" s="72"/>
      <c r="DA190" s="72"/>
      <c r="DB190" s="72"/>
      <c r="DC190" s="72"/>
      <c r="DD190" s="72"/>
      <c r="DE190" s="72"/>
      <c r="DF190" s="72"/>
      <c r="DG190" s="72"/>
      <c r="DH190" s="72"/>
      <c r="DI190" s="72"/>
      <c r="DJ190" s="72"/>
      <c r="DK190" s="72"/>
      <c r="DL190" s="72"/>
      <c r="DM190" s="72"/>
      <c r="DN190" s="72"/>
      <c r="DO190" s="72"/>
      <c r="DP190" s="72"/>
      <c r="DQ190" s="72"/>
      <c r="DR190" s="72"/>
      <c r="DS190" s="72"/>
      <c r="DT190" s="72"/>
      <c r="DU190" s="72"/>
      <c r="DV190" s="72"/>
      <c r="DW190" s="72"/>
      <c r="DX190" s="72"/>
      <c r="DY190" s="72"/>
      <c r="DZ190" s="72"/>
      <c r="EA190" s="72"/>
      <c r="EB190" s="72"/>
      <c r="EC190" s="72"/>
      <c r="ED190" s="72"/>
      <c r="EE190" s="72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  <c r="IN190" s="8"/>
      <c r="IO190" s="8"/>
      <c r="IP190" s="8"/>
      <c r="IQ190" s="8"/>
      <c r="IR190" s="8"/>
      <c r="IS190" s="8"/>
      <c r="IT190" s="8"/>
      <c r="IU190" s="8"/>
      <c r="IV190" s="8"/>
    </row>
    <row r="191" spans="1:256" s="13" customFormat="1" ht="27" customHeight="1">
      <c r="A191" s="133" t="s">
        <v>326</v>
      </c>
      <c r="B191" s="117"/>
      <c r="C191" s="118"/>
      <c r="D191" s="75" t="s">
        <v>210</v>
      </c>
      <c r="E191" s="75" t="s">
        <v>58</v>
      </c>
      <c r="F191" s="112">
        <f>F189</f>
        <v>9.49</v>
      </c>
      <c r="G191" s="134"/>
      <c r="H191" s="135">
        <f>F191*G191</f>
        <v>0</v>
      </c>
      <c r="I191" s="131"/>
      <c r="J191" s="237"/>
      <c r="K191" s="132"/>
      <c r="L191" s="132"/>
      <c r="M191" s="132"/>
      <c r="N191" s="132"/>
      <c r="O191" s="132"/>
      <c r="P191" s="132"/>
      <c r="Q191" s="214"/>
      <c r="R191" s="226"/>
      <c r="S191" s="226"/>
      <c r="T191" s="226"/>
      <c r="U191" s="226"/>
      <c r="V191" s="226"/>
      <c r="W191" s="226"/>
      <c r="X191" s="226"/>
      <c r="Y191" s="226"/>
      <c r="Z191" s="226"/>
      <c r="AA191" s="226"/>
      <c r="AB191" s="226"/>
      <c r="AC191" s="226"/>
      <c r="AD191" s="226"/>
      <c r="AE191" s="226"/>
      <c r="AF191" s="226"/>
      <c r="AG191" s="226"/>
      <c r="AH191" s="226"/>
      <c r="AI191" s="226"/>
      <c r="AJ191" s="226"/>
      <c r="AK191" s="226"/>
      <c r="AL191" s="226"/>
      <c r="AM191" s="226"/>
      <c r="AN191" s="226"/>
      <c r="AO191" s="72"/>
      <c r="AP191" s="72"/>
      <c r="AQ191" s="72"/>
      <c r="AR191" s="72"/>
      <c r="AS191" s="72"/>
      <c r="AT191" s="72"/>
      <c r="AU191" s="72"/>
      <c r="AV191" s="72"/>
      <c r="AW191" s="72"/>
      <c r="AX191" s="72"/>
      <c r="AY191" s="72"/>
      <c r="AZ191" s="72"/>
      <c r="BA191" s="72"/>
      <c r="BB191" s="72"/>
      <c r="BC191" s="72"/>
      <c r="BD191" s="72"/>
      <c r="BE191" s="72"/>
      <c r="BF191" s="72"/>
      <c r="BG191" s="72"/>
      <c r="BH191" s="72"/>
      <c r="BI191" s="72"/>
      <c r="BJ191" s="72"/>
      <c r="BK191" s="72"/>
      <c r="BL191" s="72"/>
      <c r="BM191" s="72"/>
      <c r="BN191" s="72"/>
      <c r="BO191" s="72"/>
      <c r="BP191" s="72"/>
      <c r="BQ191" s="72"/>
      <c r="BR191" s="72"/>
      <c r="BS191" s="72"/>
      <c r="BT191" s="72"/>
      <c r="BU191" s="72"/>
      <c r="BV191" s="72"/>
      <c r="BW191" s="72"/>
      <c r="BX191" s="72"/>
      <c r="BY191" s="72"/>
      <c r="BZ191" s="72"/>
      <c r="CA191" s="72"/>
      <c r="CB191" s="72"/>
      <c r="CC191" s="72"/>
      <c r="CD191" s="72"/>
      <c r="CE191" s="72"/>
      <c r="CF191" s="72"/>
      <c r="CG191" s="72"/>
      <c r="CH191" s="72"/>
      <c r="CI191" s="72"/>
      <c r="CJ191" s="72"/>
      <c r="CK191" s="72"/>
      <c r="CL191" s="72"/>
      <c r="CM191" s="72"/>
      <c r="CN191" s="72"/>
      <c r="CO191" s="72"/>
      <c r="CP191" s="72"/>
      <c r="CQ191" s="72"/>
      <c r="CR191" s="72"/>
      <c r="CS191" s="72"/>
      <c r="CT191" s="72"/>
      <c r="CU191" s="72"/>
      <c r="CV191" s="72"/>
      <c r="CW191" s="72"/>
      <c r="CX191" s="72"/>
      <c r="CY191" s="72"/>
      <c r="CZ191" s="72"/>
      <c r="DA191" s="72"/>
      <c r="DB191" s="72"/>
      <c r="DC191" s="72"/>
      <c r="DD191" s="72"/>
      <c r="DE191" s="72"/>
      <c r="DF191" s="72"/>
      <c r="DG191" s="72"/>
      <c r="DH191" s="72"/>
      <c r="DI191" s="72"/>
      <c r="DJ191" s="72"/>
      <c r="DK191" s="72"/>
      <c r="DL191" s="72"/>
      <c r="DM191" s="72"/>
      <c r="DN191" s="72"/>
      <c r="DO191" s="72"/>
      <c r="DP191" s="72"/>
      <c r="DQ191" s="72"/>
      <c r="DR191" s="72"/>
      <c r="DS191" s="72"/>
      <c r="DT191" s="72"/>
      <c r="DU191" s="72"/>
      <c r="DV191" s="72"/>
      <c r="DW191" s="72"/>
      <c r="DX191" s="72"/>
      <c r="DY191" s="72"/>
      <c r="DZ191" s="72"/>
      <c r="EA191" s="72"/>
      <c r="EB191" s="72"/>
      <c r="EC191" s="72"/>
      <c r="ED191" s="72"/>
      <c r="EE191" s="72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  <c r="IN191" s="8"/>
      <c r="IO191" s="8"/>
      <c r="IP191" s="8"/>
      <c r="IQ191" s="8"/>
      <c r="IR191" s="8"/>
      <c r="IS191" s="8"/>
      <c r="IT191" s="8"/>
      <c r="IU191" s="8"/>
      <c r="IV191" s="8"/>
    </row>
    <row r="192" spans="1:256" s="13" customFormat="1" ht="13.5" customHeight="1">
      <c r="A192" s="133" t="s">
        <v>327</v>
      </c>
      <c r="B192" s="117"/>
      <c r="C192" s="118"/>
      <c r="D192" s="128" t="s">
        <v>59</v>
      </c>
      <c r="E192" s="75" t="s">
        <v>58</v>
      </c>
      <c r="F192" s="112">
        <f>F189</f>
        <v>9.49</v>
      </c>
      <c r="G192" s="134"/>
      <c r="H192" s="136">
        <f>F192*G192</f>
        <v>0</v>
      </c>
      <c r="I192" s="137"/>
      <c r="J192" s="237"/>
      <c r="K192" s="132"/>
      <c r="L192" s="132"/>
      <c r="M192" s="132"/>
      <c r="N192" s="132"/>
      <c r="O192" s="132"/>
      <c r="P192" s="132"/>
      <c r="Q192" s="214"/>
      <c r="R192" s="226"/>
      <c r="S192" s="226"/>
      <c r="T192" s="226"/>
      <c r="U192" s="226"/>
      <c r="V192" s="226"/>
      <c r="W192" s="226"/>
      <c r="X192" s="226"/>
      <c r="Y192" s="226"/>
      <c r="Z192" s="226"/>
      <c r="AA192" s="226"/>
      <c r="AB192" s="226"/>
      <c r="AC192" s="226"/>
      <c r="AD192" s="226"/>
      <c r="AE192" s="226"/>
      <c r="AF192" s="226"/>
      <c r="AG192" s="226"/>
      <c r="AH192" s="226"/>
      <c r="AI192" s="226"/>
      <c r="AJ192" s="226"/>
      <c r="AK192" s="226"/>
      <c r="AL192" s="226"/>
      <c r="AM192" s="226"/>
      <c r="AN192" s="226"/>
      <c r="AO192" s="72"/>
      <c r="AP192" s="72"/>
      <c r="AQ192" s="72"/>
      <c r="AR192" s="72"/>
      <c r="AS192" s="72"/>
      <c r="AT192" s="72"/>
      <c r="AU192" s="72"/>
      <c r="AV192" s="72"/>
      <c r="AW192" s="72"/>
      <c r="AX192" s="72"/>
      <c r="AY192" s="72"/>
      <c r="AZ192" s="72"/>
      <c r="BA192" s="72"/>
      <c r="BB192" s="72"/>
      <c r="BC192" s="72"/>
      <c r="BD192" s="72"/>
      <c r="BE192" s="72"/>
      <c r="BF192" s="72"/>
      <c r="BG192" s="72"/>
      <c r="BH192" s="72"/>
      <c r="BI192" s="72"/>
      <c r="BJ192" s="72"/>
      <c r="BK192" s="72"/>
      <c r="BL192" s="72"/>
      <c r="BM192" s="72"/>
      <c r="BN192" s="72"/>
      <c r="BO192" s="72"/>
      <c r="BP192" s="72"/>
      <c r="BQ192" s="72"/>
      <c r="BR192" s="72"/>
      <c r="BS192" s="72"/>
      <c r="BT192" s="72"/>
      <c r="BU192" s="72"/>
      <c r="BV192" s="72"/>
      <c r="BW192" s="72"/>
      <c r="BX192" s="72"/>
      <c r="BY192" s="72"/>
      <c r="BZ192" s="72"/>
      <c r="CA192" s="72"/>
      <c r="CB192" s="72"/>
      <c r="CC192" s="72"/>
      <c r="CD192" s="72"/>
      <c r="CE192" s="72"/>
      <c r="CF192" s="72"/>
      <c r="CG192" s="72"/>
      <c r="CH192" s="72"/>
      <c r="CI192" s="72"/>
      <c r="CJ192" s="72"/>
      <c r="CK192" s="72"/>
      <c r="CL192" s="72"/>
      <c r="CM192" s="72"/>
      <c r="CN192" s="72"/>
      <c r="CO192" s="72"/>
      <c r="CP192" s="72"/>
      <c r="CQ192" s="72"/>
      <c r="CR192" s="72"/>
      <c r="CS192" s="72"/>
      <c r="CT192" s="72"/>
      <c r="CU192" s="72"/>
      <c r="CV192" s="72"/>
      <c r="CW192" s="72"/>
      <c r="CX192" s="72"/>
      <c r="CY192" s="72"/>
      <c r="CZ192" s="72"/>
      <c r="DA192" s="72"/>
      <c r="DB192" s="72"/>
      <c r="DC192" s="72"/>
      <c r="DD192" s="72"/>
      <c r="DE192" s="72"/>
      <c r="DF192" s="72"/>
      <c r="DG192" s="72"/>
      <c r="DH192" s="72"/>
      <c r="DI192" s="72"/>
      <c r="DJ192" s="72"/>
      <c r="DK192" s="72"/>
      <c r="DL192" s="72"/>
      <c r="DM192" s="72"/>
      <c r="DN192" s="72"/>
      <c r="DO192" s="72"/>
      <c r="DP192" s="72"/>
      <c r="DQ192" s="72"/>
      <c r="DR192" s="72"/>
      <c r="DS192" s="72"/>
      <c r="DT192" s="72"/>
      <c r="DU192" s="72"/>
      <c r="DV192" s="72"/>
      <c r="DW192" s="72"/>
      <c r="DX192" s="72"/>
      <c r="DY192" s="72"/>
      <c r="DZ192" s="72"/>
      <c r="EA192" s="72"/>
      <c r="EB192" s="72"/>
      <c r="EC192" s="72"/>
      <c r="ED192" s="72"/>
      <c r="EE192" s="72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  <c r="IN192" s="8"/>
      <c r="IO192" s="8"/>
      <c r="IP192" s="8"/>
      <c r="IQ192" s="8"/>
      <c r="IR192" s="8"/>
      <c r="IS192" s="8"/>
      <c r="IT192" s="8"/>
      <c r="IU192" s="8"/>
      <c r="IV192" s="8"/>
    </row>
    <row r="193" spans="1:256" s="13" customFormat="1" ht="27" customHeight="1">
      <c r="A193" s="133" t="s">
        <v>328</v>
      </c>
      <c r="B193" s="117"/>
      <c r="C193" s="118"/>
      <c r="D193" s="128" t="s">
        <v>60</v>
      </c>
      <c r="E193" s="75" t="s">
        <v>58</v>
      </c>
      <c r="F193" s="112">
        <f>9*F189</f>
        <v>85.41</v>
      </c>
      <c r="G193" s="134"/>
      <c r="H193" s="136">
        <f>F193*G193</f>
        <v>0</v>
      </c>
      <c r="I193" s="137"/>
      <c r="J193" s="237"/>
      <c r="K193" s="132"/>
      <c r="L193" s="132"/>
      <c r="M193" s="132"/>
      <c r="N193" s="132"/>
      <c r="O193" s="132"/>
      <c r="P193" s="132"/>
      <c r="Q193" s="214"/>
      <c r="R193" s="226"/>
      <c r="S193" s="226"/>
      <c r="T193" s="226"/>
      <c r="U193" s="226"/>
      <c r="V193" s="226"/>
      <c r="W193" s="226"/>
      <c r="X193" s="226"/>
      <c r="Y193" s="226"/>
      <c r="Z193" s="226"/>
      <c r="AA193" s="226"/>
      <c r="AB193" s="226"/>
      <c r="AC193" s="226"/>
      <c r="AD193" s="226"/>
      <c r="AE193" s="226"/>
      <c r="AF193" s="226"/>
      <c r="AG193" s="226"/>
      <c r="AH193" s="226"/>
      <c r="AI193" s="226"/>
      <c r="AJ193" s="226"/>
      <c r="AK193" s="226"/>
      <c r="AL193" s="226"/>
      <c r="AM193" s="226"/>
      <c r="AN193" s="226"/>
      <c r="AO193" s="72"/>
      <c r="AP193" s="72"/>
      <c r="AQ193" s="72"/>
      <c r="AR193" s="72"/>
      <c r="AS193" s="72"/>
      <c r="AT193" s="72"/>
      <c r="AU193" s="72"/>
      <c r="AV193" s="72"/>
      <c r="AW193" s="72"/>
      <c r="AX193" s="72"/>
      <c r="AY193" s="72"/>
      <c r="AZ193" s="72"/>
      <c r="BA193" s="72"/>
      <c r="BB193" s="72"/>
      <c r="BC193" s="72"/>
      <c r="BD193" s="72"/>
      <c r="BE193" s="72"/>
      <c r="BF193" s="72"/>
      <c r="BG193" s="72"/>
      <c r="BH193" s="72"/>
      <c r="BI193" s="72"/>
      <c r="BJ193" s="72"/>
      <c r="BK193" s="72"/>
      <c r="BL193" s="72"/>
      <c r="BM193" s="72"/>
      <c r="BN193" s="72"/>
      <c r="BO193" s="72"/>
      <c r="BP193" s="72"/>
      <c r="BQ193" s="72"/>
      <c r="BR193" s="72"/>
      <c r="BS193" s="72"/>
      <c r="BT193" s="72"/>
      <c r="BU193" s="72"/>
      <c r="BV193" s="72"/>
      <c r="BW193" s="72"/>
      <c r="BX193" s="72"/>
      <c r="BY193" s="72"/>
      <c r="BZ193" s="72"/>
      <c r="CA193" s="72"/>
      <c r="CB193" s="72"/>
      <c r="CC193" s="72"/>
      <c r="CD193" s="72"/>
      <c r="CE193" s="72"/>
      <c r="CF193" s="72"/>
      <c r="CG193" s="72"/>
      <c r="CH193" s="72"/>
      <c r="CI193" s="72"/>
      <c r="CJ193" s="72"/>
      <c r="CK193" s="72"/>
      <c r="CL193" s="72"/>
      <c r="CM193" s="72"/>
      <c r="CN193" s="72"/>
      <c r="CO193" s="72"/>
      <c r="CP193" s="72"/>
      <c r="CQ193" s="72"/>
      <c r="CR193" s="72"/>
      <c r="CS193" s="72"/>
      <c r="CT193" s="72"/>
      <c r="CU193" s="72"/>
      <c r="CV193" s="72"/>
      <c r="CW193" s="72"/>
      <c r="CX193" s="72"/>
      <c r="CY193" s="72"/>
      <c r="CZ193" s="72"/>
      <c r="DA193" s="72"/>
      <c r="DB193" s="72"/>
      <c r="DC193" s="72"/>
      <c r="DD193" s="72"/>
      <c r="DE193" s="72"/>
      <c r="DF193" s="72"/>
      <c r="DG193" s="72"/>
      <c r="DH193" s="72"/>
      <c r="DI193" s="72"/>
      <c r="DJ193" s="72"/>
      <c r="DK193" s="72"/>
      <c r="DL193" s="72"/>
      <c r="DM193" s="72"/>
      <c r="DN193" s="72"/>
      <c r="DO193" s="72"/>
      <c r="DP193" s="72"/>
      <c r="DQ193" s="72"/>
      <c r="DR193" s="72"/>
      <c r="DS193" s="72"/>
      <c r="DT193" s="72"/>
      <c r="DU193" s="72"/>
      <c r="DV193" s="72"/>
      <c r="DW193" s="72"/>
      <c r="DX193" s="72"/>
      <c r="DY193" s="72"/>
      <c r="DZ193" s="72"/>
      <c r="EA193" s="72"/>
      <c r="EB193" s="72"/>
      <c r="EC193" s="72"/>
      <c r="ED193" s="72"/>
      <c r="EE193" s="72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  <c r="IN193" s="8"/>
      <c r="IO193" s="8"/>
      <c r="IP193" s="8"/>
      <c r="IQ193" s="8"/>
      <c r="IR193" s="8"/>
      <c r="IS193" s="8"/>
      <c r="IT193" s="8"/>
      <c r="IU193" s="8"/>
      <c r="IV193" s="8"/>
    </row>
    <row r="194" spans="1:256" s="13" customFormat="1" ht="27" customHeight="1">
      <c r="A194" s="133" t="s">
        <v>329</v>
      </c>
      <c r="B194" s="117"/>
      <c r="C194" s="118"/>
      <c r="D194" s="75" t="s">
        <v>214</v>
      </c>
      <c r="E194" s="75" t="s">
        <v>58</v>
      </c>
      <c r="F194" s="286">
        <f>F189</f>
        <v>9.49</v>
      </c>
      <c r="G194" s="134"/>
      <c r="H194" s="135">
        <f>F194*G194</f>
        <v>0</v>
      </c>
      <c r="I194" s="113"/>
      <c r="J194" s="237"/>
      <c r="K194" s="132"/>
      <c r="L194" s="132"/>
      <c r="M194" s="132"/>
      <c r="N194" s="132"/>
      <c r="O194" s="132"/>
      <c r="P194" s="132"/>
      <c r="Q194" s="214"/>
      <c r="R194" s="226"/>
      <c r="S194" s="226"/>
      <c r="T194" s="226"/>
      <c r="U194" s="226"/>
      <c r="V194" s="226"/>
      <c r="W194" s="226"/>
      <c r="X194" s="226"/>
      <c r="Y194" s="226"/>
      <c r="Z194" s="226"/>
      <c r="AA194" s="226"/>
      <c r="AB194" s="226"/>
      <c r="AC194" s="226"/>
      <c r="AD194" s="226"/>
      <c r="AE194" s="226"/>
      <c r="AF194" s="226"/>
      <c r="AG194" s="226"/>
      <c r="AH194" s="226"/>
      <c r="AI194" s="226"/>
      <c r="AJ194" s="226"/>
      <c r="AK194" s="226"/>
      <c r="AL194" s="226"/>
      <c r="AM194" s="226"/>
      <c r="AN194" s="226"/>
      <c r="AO194" s="72"/>
      <c r="AP194" s="72"/>
      <c r="AQ194" s="72"/>
      <c r="AR194" s="72"/>
      <c r="AS194" s="72"/>
      <c r="AT194" s="72"/>
      <c r="AU194" s="72"/>
      <c r="AV194" s="72"/>
      <c r="AW194" s="72"/>
      <c r="AX194" s="72"/>
      <c r="AY194" s="72"/>
      <c r="AZ194" s="72"/>
      <c r="BA194" s="72"/>
      <c r="BB194" s="72"/>
      <c r="BC194" s="72"/>
      <c r="BD194" s="72"/>
      <c r="BE194" s="72"/>
      <c r="BF194" s="72"/>
      <c r="BG194" s="72"/>
      <c r="BH194" s="72"/>
      <c r="BI194" s="72"/>
      <c r="BJ194" s="72"/>
      <c r="BK194" s="72"/>
      <c r="BL194" s="72"/>
      <c r="BM194" s="72"/>
      <c r="BN194" s="72"/>
      <c r="BO194" s="72"/>
      <c r="BP194" s="72"/>
      <c r="BQ194" s="72"/>
      <c r="BR194" s="72"/>
      <c r="BS194" s="72"/>
      <c r="BT194" s="72"/>
      <c r="BU194" s="72"/>
      <c r="BV194" s="72"/>
      <c r="BW194" s="72"/>
      <c r="BX194" s="72"/>
      <c r="BY194" s="72"/>
      <c r="BZ194" s="72"/>
      <c r="CA194" s="72"/>
      <c r="CB194" s="72"/>
      <c r="CC194" s="72"/>
      <c r="CD194" s="72"/>
      <c r="CE194" s="72"/>
      <c r="CF194" s="72"/>
      <c r="CG194" s="72"/>
      <c r="CH194" s="72"/>
      <c r="CI194" s="72"/>
      <c r="CJ194" s="72"/>
      <c r="CK194" s="72"/>
      <c r="CL194" s="72"/>
      <c r="CM194" s="72"/>
      <c r="CN194" s="72"/>
      <c r="CO194" s="72"/>
      <c r="CP194" s="72"/>
      <c r="CQ194" s="72"/>
      <c r="CR194" s="72"/>
      <c r="CS194" s="72"/>
      <c r="CT194" s="72"/>
      <c r="CU194" s="72"/>
      <c r="CV194" s="72"/>
      <c r="CW194" s="72"/>
      <c r="CX194" s="72"/>
      <c r="CY194" s="72"/>
      <c r="CZ194" s="72"/>
      <c r="DA194" s="72"/>
      <c r="DB194" s="72"/>
      <c r="DC194" s="72"/>
      <c r="DD194" s="72"/>
      <c r="DE194" s="72"/>
      <c r="DF194" s="72"/>
      <c r="DG194" s="72"/>
      <c r="DH194" s="72"/>
      <c r="DI194" s="72"/>
      <c r="DJ194" s="72"/>
      <c r="DK194" s="72"/>
      <c r="DL194" s="72"/>
      <c r="DM194" s="72"/>
      <c r="DN194" s="72"/>
      <c r="DO194" s="72"/>
      <c r="DP194" s="72"/>
      <c r="DQ194" s="72"/>
      <c r="DR194" s="72"/>
      <c r="DS194" s="72"/>
      <c r="DT194" s="72"/>
      <c r="DU194" s="72"/>
      <c r="DV194" s="72"/>
      <c r="DW194" s="72"/>
      <c r="DX194" s="72"/>
      <c r="DY194" s="72"/>
      <c r="DZ194" s="72"/>
      <c r="EA194" s="72"/>
      <c r="EB194" s="72"/>
      <c r="EC194" s="72"/>
      <c r="ED194" s="72"/>
      <c r="EE194" s="72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  <c r="IN194" s="8"/>
      <c r="IO194" s="8"/>
      <c r="IP194" s="8"/>
      <c r="IQ194" s="8"/>
      <c r="IR194" s="8"/>
      <c r="IS194" s="8"/>
      <c r="IT194" s="8"/>
      <c r="IU194" s="8"/>
      <c r="IV194" s="8"/>
    </row>
    <row r="195" spans="1:256" s="13" customFormat="1" ht="67.5" customHeight="1">
      <c r="A195" s="116"/>
      <c r="B195" s="117"/>
      <c r="C195" s="118"/>
      <c r="D195" s="255" t="s">
        <v>106</v>
      </c>
      <c r="E195" s="75"/>
      <c r="F195" s="112"/>
      <c r="G195" s="138"/>
      <c r="H195" s="70"/>
      <c r="I195" s="113"/>
      <c r="J195" s="244"/>
      <c r="K195" s="240"/>
      <c r="L195" s="240"/>
      <c r="M195" s="240"/>
      <c r="N195" s="240"/>
      <c r="O195" s="226"/>
      <c r="P195" s="226"/>
      <c r="Q195" s="226"/>
      <c r="R195" s="226"/>
      <c r="S195" s="226"/>
      <c r="T195" s="226"/>
      <c r="U195" s="226"/>
      <c r="V195" s="226"/>
      <c r="W195" s="226"/>
      <c r="X195" s="226"/>
      <c r="Y195" s="226"/>
      <c r="Z195" s="226"/>
      <c r="AA195" s="226"/>
      <c r="AB195" s="226"/>
      <c r="AC195" s="226"/>
      <c r="AD195" s="226"/>
      <c r="AE195" s="226"/>
      <c r="AF195" s="226"/>
      <c r="AG195" s="226"/>
      <c r="AH195" s="226"/>
      <c r="AI195" s="226"/>
      <c r="AJ195" s="226"/>
      <c r="AK195" s="226"/>
      <c r="AL195" s="226"/>
      <c r="AM195" s="226"/>
      <c r="AN195" s="226"/>
      <c r="AO195" s="72"/>
      <c r="AP195" s="72"/>
      <c r="AQ195" s="72"/>
      <c r="AR195" s="72"/>
      <c r="AS195" s="72"/>
      <c r="AT195" s="72"/>
      <c r="AU195" s="72"/>
      <c r="AV195" s="72"/>
      <c r="AW195" s="72"/>
      <c r="AX195" s="72"/>
      <c r="AY195" s="72"/>
      <c r="AZ195" s="72"/>
      <c r="BA195" s="72"/>
      <c r="BB195" s="72"/>
      <c r="BC195" s="72"/>
      <c r="BD195" s="72"/>
      <c r="BE195" s="72"/>
      <c r="BF195" s="72"/>
      <c r="BG195" s="72"/>
      <c r="BH195" s="72"/>
      <c r="BI195" s="72"/>
      <c r="BJ195" s="72"/>
      <c r="BK195" s="72"/>
      <c r="BL195" s="72"/>
      <c r="BM195" s="72"/>
      <c r="BN195" s="72"/>
      <c r="BO195" s="72"/>
      <c r="BP195" s="72"/>
      <c r="BQ195" s="72"/>
      <c r="BR195" s="72"/>
      <c r="BS195" s="72"/>
      <c r="BT195" s="72"/>
      <c r="BU195" s="72"/>
      <c r="BV195" s="72"/>
      <c r="BW195" s="72"/>
      <c r="BX195" s="72"/>
      <c r="BY195" s="72"/>
      <c r="BZ195" s="72"/>
      <c r="CA195" s="72"/>
      <c r="CB195" s="72"/>
      <c r="CC195" s="72"/>
      <c r="CD195" s="72"/>
      <c r="CE195" s="72"/>
      <c r="CF195" s="72"/>
      <c r="CG195" s="72"/>
      <c r="CH195" s="72"/>
      <c r="CI195" s="72"/>
      <c r="CJ195" s="72"/>
      <c r="CK195" s="72"/>
      <c r="CL195" s="72"/>
      <c r="CM195" s="72"/>
      <c r="CN195" s="72"/>
      <c r="CO195" s="72"/>
      <c r="CP195" s="72"/>
      <c r="CQ195" s="72"/>
      <c r="CR195" s="72"/>
      <c r="CS195" s="72"/>
      <c r="CT195" s="72"/>
      <c r="CU195" s="72"/>
      <c r="CV195" s="72"/>
      <c r="CW195" s="72"/>
      <c r="CX195" s="72"/>
      <c r="CY195" s="72"/>
      <c r="CZ195" s="72"/>
      <c r="DA195" s="72"/>
      <c r="DB195" s="72"/>
      <c r="DC195" s="72"/>
      <c r="DD195" s="72"/>
      <c r="DE195" s="72"/>
      <c r="DF195" s="72"/>
      <c r="DG195" s="72"/>
      <c r="DH195" s="72"/>
      <c r="DI195" s="72"/>
      <c r="DJ195" s="72"/>
      <c r="DK195" s="72"/>
      <c r="DL195" s="72"/>
      <c r="DM195" s="72"/>
      <c r="DN195" s="72"/>
      <c r="DO195" s="72"/>
      <c r="DP195" s="72"/>
      <c r="DQ195" s="72"/>
      <c r="DR195" s="72"/>
      <c r="DS195" s="72"/>
      <c r="DT195" s="72"/>
      <c r="DU195" s="72"/>
      <c r="DV195" s="72"/>
      <c r="DW195" s="72"/>
      <c r="DX195" s="72"/>
      <c r="DY195" s="72"/>
      <c r="DZ195" s="72"/>
      <c r="EA195" s="72"/>
      <c r="EB195" s="72"/>
      <c r="EC195" s="72"/>
      <c r="ED195" s="72"/>
      <c r="EE195" s="72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  <c r="IN195" s="8"/>
      <c r="IO195" s="8"/>
      <c r="IP195" s="8"/>
      <c r="IQ195" s="8"/>
      <c r="IR195" s="8"/>
      <c r="IS195" s="8"/>
      <c r="IT195" s="8"/>
      <c r="IU195" s="8"/>
      <c r="IV195" s="8"/>
    </row>
    <row r="196" spans="1:256" s="13" customFormat="1" ht="13.5" customHeight="1">
      <c r="A196" s="67">
        <v>46</v>
      </c>
      <c r="B196" s="86" t="s">
        <v>56</v>
      </c>
      <c r="C196" s="88" t="s">
        <v>215</v>
      </c>
      <c r="D196" s="69" t="s">
        <v>101</v>
      </c>
      <c r="E196" s="69" t="s">
        <v>58</v>
      </c>
      <c r="F196" s="101">
        <f>F197</f>
        <v>0.60199999999999998</v>
      </c>
      <c r="G196" s="129">
        <f>SUM(H198:H201)/F196</f>
        <v>0</v>
      </c>
      <c r="H196" s="70">
        <f>F196*G196</f>
        <v>0</v>
      </c>
      <c r="I196" s="102" t="s">
        <v>45</v>
      </c>
      <c r="J196" s="243"/>
      <c r="K196" s="226"/>
      <c r="L196" s="226"/>
      <c r="M196" s="226"/>
      <c r="N196" s="226"/>
      <c r="O196" s="226"/>
      <c r="P196" s="226"/>
      <c r="Q196" s="226"/>
      <c r="R196" s="224"/>
      <c r="S196" s="224"/>
      <c r="T196" s="224"/>
      <c r="U196" s="224"/>
      <c r="V196" s="224"/>
      <c r="W196" s="224"/>
      <c r="X196" s="224"/>
      <c r="Y196" s="224"/>
      <c r="Z196" s="224"/>
      <c r="AA196" s="224"/>
      <c r="AB196" s="224"/>
      <c r="AC196" s="224"/>
      <c r="AD196" s="224"/>
      <c r="AE196" s="224"/>
      <c r="AF196" s="224"/>
      <c r="AG196" s="224"/>
      <c r="AH196" s="224"/>
      <c r="AI196" s="224"/>
      <c r="AJ196" s="224"/>
      <c r="AK196" s="224"/>
      <c r="AL196" s="224"/>
      <c r="AM196" s="224"/>
      <c r="AN196" s="224"/>
      <c r="AO196" s="72"/>
      <c r="AP196" s="72"/>
      <c r="AQ196" s="72"/>
      <c r="AR196" s="72"/>
      <c r="AS196" s="72"/>
      <c r="AT196" s="72"/>
      <c r="AU196" s="72"/>
      <c r="AV196" s="72"/>
      <c r="AW196" s="72"/>
      <c r="AX196" s="72"/>
      <c r="AY196" s="72"/>
      <c r="AZ196" s="72"/>
      <c r="BA196" s="72"/>
      <c r="BB196" s="72"/>
      <c r="BC196" s="72"/>
      <c r="BD196" s="72"/>
      <c r="BE196" s="72"/>
      <c r="BF196" s="72"/>
      <c r="BG196" s="72"/>
      <c r="BH196" s="72"/>
      <c r="BI196" s="72"/>
      <c r="BJ196" s="72"/>
      <c r="BK196" s="72"/>
      <c r="BL196" s="72"/>
      <c r="BM196" s="72"/>
      <c r="BN196" s="72"/>
      <c r="BO196" s="72"/>
      <c r="BP196" s="72"/>
      <c r="BQ196" s="72"/>
      <c r="BR196" s="72"/>
      <c r="BS196" s="72"/>
      <c r="BT196" s="72"/>
      <c r="BU196" s="72"/>
      <c r="BV196" s="72"/>
      <c r="BW196" s="72"/>
      <c r="BX196" s="72"/>
      <c r="BY196" s="72"/>
      <c r="BZ196" s="72"/>
      <c r="CA196" s="72"/>
      <c r="CB196" s="72"/>
      <c r="CC196" s="72"/>
      <c r="CD196" s="72"/>
      <c r="CE196" s="72"/>
      <c r="CF196" s="72"/>
      <c r="CG196" s="72"/>
      <c r="CH196" s="72"/>
      <c r="CI196" s="72"/>
      <c r="CJ196" s="72"/>
      <c r="CK196" s="72"/>
      <c r="CL196" s="72"/>
      <c r="CM196" s="72"/>
      <c r="CN196" s="72"/>
      <c r="CO196" s="72"/>
      <c r="CP196" s="72"/>
      <c r="CQ196" s="72"/>
      <c r="CR196" s="72"/>
      <c r="CS196" s="72"/>
      <c r="CT196" s="72"/>
      <c r="CU196" s="72"/>
      <c r="CV196" s="72"/>
      <c r="CW196" s="72"/>
      <c r="CX196" s="72"/>
      <c r="CY196" s="72"/>
      <c r="CZ196" s="72"/>
      <c r="DA196" s="72"/>
      <c r="DB196" s="72"/>
      <c r="DC196" s="72"/>
      <c r="DD196" s="72"/>
      <c r="DE196" s="72"/>
      <c r="DF196" s="72"/>
      <c r="DG196" s="72"/>
      <c r="DH196" s="72"/>
      <c r="DI196" s="72"/>
      <c r="DJ196" s="72"/>
      <c r="DK196" s="72"/>
      <c r="DL196" s="72"/>
      <c r="DM196" s="72"/>
      <c r="DN196" s="72"/>
      <c r="DO196" s="72"/>
      <c r="DP196" s="72"/>
      <c r="DQ196" s="72"/>
      <c r="DR196" s="72"/>
      <c r="DS196" s="72"/>
      <c r="DT196" s="72"/>
      <c r="DU196" s="72"/>
      <c r="DV196" s="72"/>
      <c r="DW196" s="72"/>
      <c r="DX196" s="72"/>
      <c r="DY196" s="72"/>
      <c r="DZ196" s="72"/>
      <c r="EA196" s="72"/>
      <c r="EB196" s="72"/>
      <c r="EC196" s="72"/>
      <c r="ED196" s="72"/>
      <c r="EE196" s="72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  <c r="IN196" s="8"/>
      <c r="IO196" s="8"/>
      <c r="IP196" s="8"/>
      <c r="IQ196" s="8"/>
      <c r="IR196" s="8"/>
      <c r="IS196" s="8"/>
      <c r="IT196" s="8"/>
      <c r="IU196" s="8"/>
      <c r="IV196" s="8"/>
    </row>
    <row r="197" spans="1:256" s="13" customFormat="1" ht="13.5" customHeight="1">
      <c r="A197" s="116"/>
      <c r="B197" s="117"/>
      <c r="C197" s="118"/>
      <c r="D197" s="75" t="s">
        <v>306</v>
      </c>
      <c r="E197" s="75"/>
      <c r="F197" s="112">
        <f>0.113+0.135+0.354</f>
        <v>0.60199999999999998</v>
      </c>
      <c r="G197" s="130"/>
      <c r="H197" s="213"/>
      <c r="I197" s="215"/>
      <c r="J197" s="230"/>
      <c r="K197" s="226"/>
      <c r="L197" s="226"/>
      <c r="M197" s="226"/>
      <c r="N197" s="226"/>
      <c r="O197" s="226"/>
      <c r="P197" s="226"/>
      <c r="Q197" s="226"/>
      <c r="R197" s="226"/>
      <c r="S197" s="226"/>
      <c r="T197" s="226"/>
      <c r="U197" s="226"/>
      <c r="V197" s="226"/>
      <c r="W197" s="226"/>
      <c r="X197" s="226"/>
      <c r="Y197" s="226"/>
      <c r="Z197" s="226"/>
      <c r="AA197" s="226"/>
      <c r="AB197" s="226"/>
      <c r="AC197" s="226"/>
      <c r="AD197" s="226"/>
      <c r="AE197" s="226"/>
      <c r="AF197" s="226"/>
      <c r="AG197" s="226"/>
      <c r="AH197" s="226"/>
      <c r="AI197" s="226"/>
      <c r="AJ197" s="226"/>
      <c r="AK197" s="226"/>
      <c r="AL197" s="226"/>
      <c r="AM197" s="226"/>
      <c r="AN197" s="226"/>
      <c r="AO197" s="72"/>
      <c r="AP197" s="72"/>
      <c r="AQ197" s="72"/>
      <c r="AR197" s="72"/>
      <c r="AS197" s="72"/>
      <c r="AT197" s="72"/>
      <c r="AU197" s="72"/>
      <c r="AV197" s="72"/>
      <c r="AW197" s="72"/>
      <c r="AX197" s="72"/>
      <c r="AY197" s="72"/>
      <c r="AZ197" s="72"/>
      <c r="BA197" s="72"/>
      <c r="BB197" s="72"/>
      <c r="BC197" s="72"/>
      <c r="BD197" s="72"/>
      <c r="BE197" s="72"/>
      <c r="BF197" s="72"/>
      <c r="BG197" s="72"/>
      <c r="BH197" s="72"/>
      <c r="BI197" s="72"/>
      <c r="BJ197" s="72"/>
      <c r="BK197" s="72"/>
      <c r="BL197" s="72"/>
      <c r="BM197" s="72"/>
      <c r="BN197" s="72"/>
      <c r="BO197" s="72"/>
      <c r="BP197" s="72"/>
      <c r="BQ197" s="72"/>
      <c r="BR197" s="72"/>
      <c r="BS197" s="72"/>
      <c r="BT197" s="72"/>
      <c r="BU197" s="72"/>
      <c r="BV197" s="72"/>
      <c r="BW197" s="72"/>
      <c r="BX197" s="72"/>
      <c r="BY197" s="72"/>
      <c r="BZ197" s="72"/>
      <c r="CA197" s="72"/>
      <c r="CB197" s="72"/>
      <c r="CC197" s="72"/>
      <c r="CD197" s="72"/>
      <c r="CE197" s="72"/>
      <c r="CF197" s="72"/>
      <c r="CG197" s="72"/>
      <c r="CH197" s="72"/>
      <c r="CI197" s="72"/>
      <c r="CJ197" s="72"/>
      <c r="CK197" s="72"/>
      <c r="CL197" s="72"/>
      <c r="CM197" s="72"/>
      <c r="CN197" s="72"/>
      <c r="CO197" s="72"/>
      <c r="CP197" s="72"/>
      <c r="CQ197" s="72"/>
      <c r="CR197" s="72"/>
      <c r="CS197" s="72"/>
      <c r="CT197" s="72"/>
      <c r="CU197" s="72"/>
      <c r="CV197" s="72"/>
      <c r="CW197" s="72"/>
      <c r="CX197" s="72"/>
      <c r="CY197" s="72"/>
      <c r="CZ197" s="72"/>
      <c r="DA197" s="72"/>
      <c r="DB197" s="72"/>
      <c r="DC197" s="72"/>
      <c r="DD197" s="72"/>
      <c r="DE197" s="72"/>
      <c r="DF197" s="72"/>
      <c r="DG197" s="72"/>
      <c r="DH197" s="72"/>
      <c r="DI197" s="72"/>
      <c r="DJ197" s="72"/>
      <c r="DK197" s="72"/>
      <c r="DL197" s="72"/>
      <c r="DM197" s="72"/>
      <c r="DN197" s="72"/>
      <c r="DO197" s="72"/>
      <c r="DP197" s="72"/>
      <c r="DQ197" s="72"/>
      <c r="DR197" s="72"/>
      <c r="DS197" s="72"/>
      <c r="DT197" s="72"/>
      <c r="DU197" s="72"/>
      <c r="DV197" s="72"/>
      <c r="DW197" s="72"/>
      <c r="DX197" s="72"/>
      <c r="DY197" s="72"/>
      <c r="DZ197" s="72"/>
      <c r="EA197" s="72"/>
      <c r="EB197" s="72"/>
      <c r="EC197" s="72"/>
      <c r="ED197" s="72"/>
      <c r="EE197" s="72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  <c r="IN197" s="8"/>
      <c r="IO197" s="8"/>
      <c r="IP197" s="8"/>
      <c r="IQ197" s="8"/>
      <c r="IR197" s="8"/>
      <c r="IS197" s="8"/>
      <c r="IT197" s="8"/>
      <c r="IU197" s="8"/>
      <c r="IV197" s="8"/>
    </row>
    <row r="198" spans="1:256" s="13" customFormat="1" ht="27" customHeight="1">
      <c r="A198" s="133" t="s">
        <v>332</v>
      </c>
      <c r="B198" s="117"/>
      <c r="C198" s="118"/>
      <c r="D198" s="75" t="s">
        <v>210</v>
      </c>
      <c r="E198" s="75" t="s">
        <v>58</v>
      </c>
      <c r="F198" s="112">
        <f>F196</f>
        <v>0.60199999999999998</v>
      </c>
      <c r="G198" s="134"/>
      <c r="H198" s="135">
        <f>F198*G198</f>
        <v>0</v>
      </c>
      <c r="I198" s="131"/>
      <c r="J198" s="237"/>
      <c r="K198" s="132"/>
      <c r="L198" s="132"/>
      <c r="M198" s="132"/>
      <c r="N198" s="132"/>
      <c r="O198" s="132"/>
      <c r="P198" s="132"/>
      <c r="Q198" s="214"/>
      <c r="R198" s="72"/>
      <c r="S198" s="72"/>
      <c r="T198" s="72"/>
      <c r="U198" s="72"/>
      <c r="V198" s="72"/>
      <c r="W198" s="72"/>
      <c r="X198" s="72"/>
      <c r="Y198" s="72"/>
      <c r="Z198" s="72"/>
      <c r="AA198" s="72"/>
      <c r="AB198" s="72"/>
      <c r="AC198" s="72"/>
      <c r="AD198" s="72"/>
      <c r="AE198" s="72"/>
      <c r="AF198" s="72"/>
      <c r="AG198" s="72"/>
      <c r="AH198" s="72"/>
      <c r="AI198" s="72"/>
      <c r="AJ198" s="72"/>
      <c r="AK198" s="72"/>
      <c r="AL198" s="72"/>
      <c r="AM198" s="72"/>
      <c r="AN198" s="72"/>
      <c r="AO198" s="72"/>
      <c r="AP198" s="72"/>
      <c r="AQ198" s="72"/>
      <c r="AR198" s="72"/>
      <c r="AS198" s="72"/>
      <c r="AT198" s="72"/>
      <c r="AU198" s="72"/>
      <c r="AV198" s="72"/>
      <c r="AW198" s="72"/>
      <c r="AX198" s="72"/>
      <c r="AY198" s="72"/>
      <c r="AZ198" s="72"/>
      <c r="BA198" s="72"/>
      <c r="BB198" s="72"/>
      <c r="BC198" s="72"/>
      <c r="BD198" s="72"/>
      <c r="BE198" s="72"/>
      <c r="BF198" s="72"/>
      <c r="BG198" s="72"/>
      <c r="BH198" s="72"/>
      <c r="BI198" s="72"/>
      <c r="BJ198" s="72"/>
      <c r="BK198" s="72"/>
      <c r="BL198" s="72"/>
      <c r="BM198" s="72"/>
      <c r="BN198" s="72"/>
      <c r="BO198" s="72"/>
      <c r="BP198" s="72"/>
      <c r="BQ198" s="72"/>
      <c r="BR198" s="72"/>
      <c r="BS198" s="72"/>
      <c r="BT198" s="72"/>
      <c r="BU198" s="72"/>
      <c r="BV198" s="72"/>
      <c r="BW198" s="72"/>
      <c r="BX198" s="72"/>
      <c r="BY198" s="72"/>
      <c r="BZ198" s="72"/>
      <c r="CA198" s="72"/>
      <c r="CB198" s="72"/>
      <c r="CC198" s="72"/>
      <c r="CD198" s="72"/>
      <c r="CE198" s="72"/>
      <c r="CF198" s="72"/>
      <c r="CG198" s="72"/>
      <c r="CH198" s="72"/>
      <c r="CI198" s="72"/>
      <c r="CJ198" s="72"/>
      <c r="CK198" s="72"/>
      <c r="CL198" s="72"/>
      <c r="CM198" s="72"/>
      <c r="CN198" s="72"/>
      <c r="CO198" s="72"/>
      <c r="CP198" s="72"/>
      <c r="CQ198" s="72"/>
      <c r="CR198" s="72"/>
      <c r="CS198" s="72"/>
      <c r="CT198" s="72"/>
      <c r="CU198" s="72"/>
      <c r="CV198" s="72"/>
      <c r="CW198" s="72"/>
      <c r="CX198" s="72"/>
      <c r="CY198" s="72"/>
      <c r="CZ198" s="72"/>
      <c r="DA198" s="72"/>
      <c r="DB198" s="72"/>
      <c r="DC198" s="72"/>
      <c r="DD198" s="72"/>
      <c r="DE198" s="72"/>
      <c r="DF198" s="72"/>
      <c r="DG198" s="72"/>
      <c r="DH198" s="72"/>
      <c r="DI198" s="72"/>
      <c r="DJ198" s="72"/>
      <c r="DK198" s="72"/>
      <c r="DL198" s="72"/>
      <c r="DM198" s="72"/>
      <c r="DN198" s="72"/>
      <c r="DO198" s="72"/>
      <c r="DP198" s="72"/>
      <c r="DQ198" s="72"/>
      <c r="DR198" s="72"/>
      <c r="DS198" s="72"/>
      <c r="DT198" s="72"/>
      <c r="DU198" s="72"/>
      <c r="DV198" s="72"/>
      <c r="DW198" s="72"/>
      <c r="DX198" s="72"/>
      <c r="DY198" s="72"/>
      <c r="DZ198" s="72"/>
      <c r="EA198" s="72"/>
      <c r="EB198" s="72"/>
      <c r="EC198" s="72"/>
      <c r="ED198" s="72"/>
      <c r="EE198" s="72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  <c r="HS198" s="8"/>
      <c r="HT198" s="8"/>
      <c r="HU198" s="8"/>
      <c r="HV198" s="8"/>
      <c r="HW198" s="8"/>
      <c r="HX198" s="8"/>
      <c r="HY198" s="8"/>
      <c r="HZ198" s="8"/>
      <c r="IA198" s="8"/>
      <c r="IB198" s="8"/>
      <c r="IC198" s="8"/>
      <c r="ID198" s="8"/>
      <c r="IE198" s="8"/>
      <c r="IF198" s="8"/>
      <c r="IG198" s="8"/>
      <c r="IH198" s="8"/>
      <c r="II198" s="8"/>
      <c r="IJ198" s="8"/>
      <c r="IK198" s="8"/>
      <c r="IL198" s="8"/>
      <c r="IM198" s="8"/>
      <c r="IN198" s="8"/>
      <c r="IO198" s="8"/>
      <c r="IP198" s="8"/>
      <c r="IQ198" s="8"/>
      <c r="IR198" s="8"/>
      <c r="IS198" s="8"/>
      <c r="IT198" s="8"/>
      <c r="IU198" s="8"/>
      <c r="IV198" s="8"/>
    </row>
    <row r="199" spans="1:256" s="13" customFormat="1" ht="13.5" customHeight="1">
      <c r="A199" s="133" t="s">
        <v>333</v>
      </c>
      <c r="B199" s="117"/>
      <c r="C199" s="118"/>
      <c r="D199" s="128" t="s">
        <v>59</v>
      </c>
      <c r="E199" s="75" t="s">
        <v>58</v>
      </c>
      <c r="F199" s="112">
        <f>F196</f>
        <v>0.60199999999999998</v>
      </c>
      <c r="G199" s="134"/>
      <c r="H199" s="136">
        <f>F199*G199</f>
        <v>0</v>
      </c>
      <c r="I199" s="137"/>
      <c r="J199" s="237"/>
      <c r="K199" s="132"/>
      <c r="L199" s="132"/>
      <c r="M199" s="132"/>
      <c r="N199" s="132"/>
      <c r="O199" s="132"/>
      <c r="P199" s="132"/>
      <c r="Q199" s="214"/>
      <c r="R199" s="72"/>
      <c r="S199" s="72"/>
      <c r="T199" s="72"/>
      <c r="U199" s="72"/>
      <c r="V199" s="72"/>
      <c r="W199" s="72"/>
      <c r="X199" s="72"/>
      <c r="Y199" s="72"/>
      <c r="Z199" s="72"/>
      <c r="AA199" s="72"/>
      <c r="AB199" s="72"/>
      <c r="AC199" s="72"/>
      <c r="AD199" s="72"/>
      <c r="AE199" s="72"/>
      <c r="AF199" s="72"/>
      <c r="AG199" s="72"/>
      <c r="AH199" s="72"/>
      <c r="AI199" s="72"/>
      <c r="AJ199" s="72"/>
      <c r="AK199" s="72"/>
      <c r="AL199" s="72"/>
      <c r="AM199" s="72"/>
      <c r="AN199" s="72"/>
      <c r="AO199" s="72"/>
      <c r="AP199" s="72"/>
      <c r="AQ199" s="72"/>
      <c r="AR199" s="72"/>
      <c r="AS199" s="72"/>
      <c r="AT199" s="72"/>
      <c r="AU199" s="72"/>
      <c r="AV199" s="72"/>
      <c r="AW199" s="72"/>
      <c r="AX199" s="72"/>
      <c r="AY199" s="72"/>
      <c r="AZ199" s="72"/>
      <c r="BA199" s="72"/>
      <c r="BB199" s="72"/>
      <c r="BC199" s="72"/>
      <c r="BD199" s="72"/>
      <c r="BE199" s="72"/>
      <c r="BF199" s="72"/>
      <c r="BG199" s="72"/>
      <c r="BH199" s="72"/>
      <c r="BI199" s="72"/>
      <c r="BJ199" s="72"/>
      <c r="BK199" s="72"/>
      <c r="BL199" s="72"/>
      <c r="BM199" s="72"/>
      <c r="BN199" s="72"/>
      <c r="BO199" s="72"/>
      <c r="BP199" s="72"/>
      <c r="BQ199" s="72"/>
      <c r="BR199" s="72"/>
      <c r="BS199" s="72"/>
      <c r="BT199" s="72"/>
      <c r="BU199" s="72"/>
      <c r="BV199" s="72"/>
      <c r="BW199" s="72"/>
      <c r="BX199" s="72"/>
      <c r="BY199" s="72"/>
      <c r="BZ199" s="72"/>
      <c r="CA199" s="72"/>
      <c r="CB199" s="72"/>
      <c r="CC199" s="72"/>
      <c r="CD199" s="72"/>
      <c r="CE199" s="72"/>
      <c r="CF199" s="72"/>
      <c r="CG199" s="72"/>
      <c r="CH199" s="72"/>
      <c r="CI199" s="72"/>
      <c r="CJ199" s="72"/>
      <c r="CK199" s="72"/>
      <c r="CL199" s="72"/>
      <c r="CM199" s="72"/>
      <c r="CN199" s="72"/>
      <c r="CO199" s="72"/>
      <c r="CP199" s="72"/>
      <c r="CQ199" s="72"/>
      <c r="CR199" s="72"/>
      <c r="CS199" s="72"/>
      <c r="CT199" s="72"/>
      <c r="CU199" s="72"/>
      <c r="CV199" s="72"/>
      <c r="CW199" s="72"/>
      <c r="CX199" s="72"/>
      <c r="CY199" s="72"/>
      <c r="CZ199" s="72"/>
      <c r="DA199" s="72"/>
      <c r="DB199" s="72"/>
      <c r="DC199" s="72"/>
      <c r="DD199" s="72"/>
      <c r="DE199" s="72"/>
      <c r="DF199" s="72"/>
      <c r="DG199" s="72"/>
      <c r="DH199" s="72"/>
      <c r="DI199" s="72"/>
      <c r="DJ199" s="72"/>
      <c r="DK199" s="72"/>
      <c r="DL199" s="72"/>
      <c r="DM199" s="72"/>
      <c r="DN199" s="72"/>
      <c r="DO199" s="72"/>
      <c r="DP199" s="72"/>
      <c r="DQ199" s="72"/>
      <c r="DR199" s="72"/>
      <c r="DS199" s="72"/>
      <c r="DT199" s="72"/>
      <c r="DU199" s="72"/>
      <c r="DV199" s="72"/>
      <c r="DW199" s="72"/>
      <c r="DX199" s="72"/>
      <c r="DY199" s="72"/>
      <c r="DZ199" s="72"/>
      <c r="EA199" s="72"/>
      <c r="EB199" s="72"/>
      <c r="EC199" s="72"/>
      <c r="ED199" s="72"/>
      <c r="EE199" s="72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  <c r="FK199" s="8"/>
      <c r="FL199" s="8"/>
      <c r="FM199" s="8"/>
      <c r="FN199" s="8"/>
      <c r="FO199" s="8"/>
      <c r="FP199" s="8"/>
      <c r="FQ199" s="8"/>
      <c r="FR199" s="8"/>
      <c r="FS199" s="8"/>
      <c r="FT199" s="8"/>
      <c r="FU199" s="8"/>
      <c r="FV199" s="8"/>
      <c r="FW199" s="8"/>
      <c r="FX199" s="8"/>
      <c r="FY199" s="8"/>
      <c r="FZ199" s="8"/>
      <c r="GA199" s="8"/>
      <c r="GB199" s="8"/>
      <c r="GC199" s="8"/>
      <c r="GD199" s="8"/>
      <c r="GE199" s="8"/>
      <c r="GF199" s="8"/>
      <c r="GG199" s="8"/>
      <c r="GH199" s="8"/>
      <c r="GI199" s="8"/>
      <c r="GJ199" s="8"/>
      <c r="GK199" s="8"/>
      <c r="GL199" s="8"/>
      <c r="GM199" s="8"/>
      <c r="GN199" s="8"/>
      <c r="GO199" s="8"/>
      <c r="GP199" s="8"/>
      <c r="GQ199" s="8"/>
      <c r="GR199" s="8"/>
      <c r="GS199" s="8"/>
      <c r="GT199" s="8"/>
      <c r="GU199" s="8"/>
      <c r="GV199" s="8"/>
      <c r="GW199" s="8"/>
      <c r="GX199" s="8"/>
      <c r="GY199" s="8"/>
      <c r="GZ199" s="8"/>
      <c r="HA199" s="8"/>
      <c r="HB199" s="8"/>
      <c r="HC199" s="8"/>
      <c r="HD199" s="8"/>
      <c r="HE199" s="8"/>
      <c r="HF199" s="8"/>
      <c r="HG199" s="8"/>
      <c r="HH199" s="8"/>
      <c r="HI199" s="8"/>
      <c r="HJ199" s="8"/>
      <c r="HK199" s="8"/>
      <c r="HL199" s="8"/>
      <c r="HM199" s="8"/>
      <c r="HN199" s="8"/>
      <c r="HO199" s="8"/>
      <c r="HP199" s="8"/>
      <c r="HQ199" s="8"/>
      <c r="HR199" s="8"/>
      <c r="HS199" s="8"/>
      <c r="HT199" s="8"/>
      <c r="HU199" s="8"/>
      <c r="HV199" s="8"/>
      <c r="HW199" s="8"/>
      <c r="HX199" s="8"/>
      <c r="HY199" s="8"/>
      <c r="HZ199" s="8"/>
      <c r="IA199" s="8"/>
      <c r="IB199" s="8"/>
      <c r="IC199" s="8"/>
      <c r="ID199" s="8"/>
      <c r="IE199" s="8"/>
      <c r="IF199" s="8"/>
      <c r="IG199" s="8"/>
      <c r="IH199" s="8"/>
      <c r="II199" s="8"/>
      <c r="IJ199" s="8"/>
      <c r="IK199" s="8"/>
      <c r="IL199" s="8"/>
      <c r="IM199" s="8"/>
      <c r="IN199" s="8"/>
      <c r="IO199" s="8"/>
      <c r="IP199" s="8"/>
      <c r="IQ199" s="8"/>
      <c r="IR199" s="8"/>
      <c r="IS199" s="8"/>
      <c r="IT199" s="8"/>
      <c r="IU199" s="8"/>
      <c r="IV199" s="8"/>
    </row>
    <row r="200" spans="1:256" s="13" customFormat="1" ht="27" customHeight="1">
      <c r="A200" s="133" t="s">
        <v>334</v>
      </c>
      <c r="B200" s="117"/>
      <c r="C200" s="118"/>
      <c r="D200" s="128" t="s">
        <v>60</v>
      </c>
      <c r="E200" s="75" t="s">
        <v>58</v>
      </c>
      <c r="F200" s="112">
        <f>9*F196</f>
        <v>5.4180000000000001</v>
      </c>
      <c r="G200" s="134"/>
      <c r="H200" s="136">
        <f>F200*G200</f>
        <v>0</v>
      </c>
      <c r="I200" s="139"/>
      <c r="J200" s="237"/>
      <c r="K200" s="132"/>
      <c r="L200" s="132"/>
      <c r="M200" s="132"/>
      <c r="N200" s="132"/>
      <c r="O200" s="132"/>
      <c r="P200" s="132"/>
      <c r="Q200" s="214"/>
      <c r="R200" s="72"/>
      <c r="S200" s="72"/>
      <c r="T200" s="72"/>
      <c r="U200" s="72"/>
      <c r="V200" s="72"/>
      <c r="W200" s="72"/>
      <c r="X200" s="72"/>
      <c r="Y200" s="72"/>
      <c r="Z200" s="72"/>
      <c r="AA200" s="72"/>
      <c r="AB200" s="72"/>
      <c r="AC200" s="72"/>
      <c r="AD200" s="72"/>
      <c r="AE200" s="72"/>
      <c r="AF200" s="72"/>
      <c r="AG200" s="72"/>
      <c r="AH200" s="72"/>
      <c r="AI200" s="72"/>
      <c r="AJ200" s="72"/>
      <c r="AK200" s="72"/>
      <c r="AL200" s="72"/>
      <c r="AM200" s="72"/>
      <c r="AN200" s="72"/>
      <c r="AO200" s="72"/>
      <c r="AP200" s="72"/>
      <c r="AQ200" s="72"/>
      <c r="AR200" s="72"/>
      <c r="AS200" s="72"/>
      <c r="AT200" s="72"/>
      <c r="AU200" s="72"/>
      <c r="AV200" s="72"/>
      <c r="AW200" s="72"/>
      <c r="AX200" s="72"/>
      <c r="AY200" s="72"/>
      <c r="AZ200" s="72"/>
      <c r="BA200" s="72"/>
      <c r="BB200" s="72"/>
      <c r="BC200" s="72"/>
      <c r="BD200" s="72"/>
      <c r="BE200" s="72"/>
      <c r="BF200" s="72"/>
      <c r="BG200" s="72"/>
      <c r="BH200" s="72"/>
      <c r="BI200" s="72"/>
      <c r="BJ200" s="72"/>
      <c r="BK200" s="72"/>
      <c r="BL200" s="72"/>
      <c r="BM200" s="72"/>
      <c r="BN200" s="72"/>
      <c r="BO200" s="72"/>
      <c r="BP200" s="72"/>
      <c r="BQ200" s="72"/>
      <c r="BR200" s="72"/>
      <c r="BS200" s="72"/>
      <c r="BT200" s="72"/>
      <c r="BU200" s="72"/>
      <c r="BV200" s="72"/>
      <c r="BW200" s="72"/>
      <c r="BX200" s="72"/>
      <c r="BY200" s="72"/>
      <c r="BZ200" s="72"/>
      <c r="CA200" s="72"/>
      <c r="CB200" s="72"/>
      <c r="CC200" s="72"/>
      <c r="CD200" s="72"/>
      <c r="CE200" s="72"/>
      <c r="CF200" s="72"/>
      <c r="CG200" s="72"/>
      <c r="CH200" s="72"/>
      <c r="CI200" s="72"/>
      <c r="CJ200" s="72"/>
      <c r="CK200" s="72"/>
      <c r="CL200" s="72"/>
      <c r="CM200" s="72"/>
      <c r="CN200" s="72"/>
      <c r="CO200" s="72"/>
      <c r="CP200" s="72"/>
      <c r="CQ200" s="72"/>
      <c r="CR200" s="72"/>
      <c r="CS200" s="72"/>
      <c r="CT200" s="72"/>
      <c r="CU200" s="72"/>
      <c r="CV200" s="72"/>
      <c r="CW200" s="72"/>
      <c r="CX200" s="72"/>
      <c r="CY200" s="72"/>
      <c r="CZ200" s="72"/>
      <c r="DA200" s="72"/>
      <c r="DB200" s="72"/>
      <c r="DC200" s="72"/>
      <c r="DD200" s="72"/>
      <c r="DE200" s="72"/>
      <c r="DF200" s="72"/>
      <c r="DG200" s="72"/>
      <c r="DH200" s="72"/>
      <c r="DI200" s="72"/>
      <c r="DJ200" s="72"/>
      <c r="DK200" s="72"/>
      <c r="DL200" s="72"/>
      <c r="DM200" s="72"/>
      <c r="DN200" s="72"/>
      <c r="DO200" s="72"/>
      <c r="DP200" s="72"/>
      <c r="DQ200" s="72"/>
      <c r="DR200" s="72"/>
      <c r="DS200" s="72"/>
      <c r="DT200" s="72"/>
      <c r="DU200" s="72"/>
      <c r="DV200" s="72"/>
      <c r="DW200" s="72"/>
      <c r="DX200" s="72"/>
      <c r="DY200" s="72"/>
      <c r="DZ200" s="72"/>
      <c r="EA200" s="72"/>
      <c r="EB200" s="72"/>
      <c r="EC200" s="72"/>
      <c r="ED200" s="72"/>
      <c r="EE200" s="72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  <c r="FK200" s="8"/>
      <c r="FL200" s="8"/>
      <c r="FM200" s="8"/>
      <c r="FN200" s="8"/>
      <c r="FO200" s="8"/>
      <c r="FP200" s="8"/>
      <c r="FQ200" s="8"/>
      <c r="FR200" s="8"/>
      <c r="FS200" s="8"/>
      <c r="FT200" s="8"/>
      <c r="FU200" s="8"/>
      <c r="FV200" s="8"/>
      <c r="FW200" s="8"/>
      <c r="FX200" s="8"/>
      <c r="FY200" s="8"/>
      <c r="FZ200" s="8"/>
      <c r="GA200" s="8"/>
      <c r="GB200" s="8"/>
      <c r="GC200" s="8"/>
      <c r="GD200" s="8"/>
      <c r="GE200" s="8"/>
      <c r="GF200" s="8"/>
      <c r="GG200" s="8"/>
      <c r="GH200" s="8"/>
      <c r="GI200" s="8"/>
      <c r="GJ200" s="8"/>
      <c r="GK200" s="8"/>
      <c r="GL200" s="8"/>
      <c r="GM200" s="8"/>
      <c r="GN200" s="8"/>
      <c r="GO200" s="8"/>
      <c r="GP200" s="8"/>
      <c r="GQ200" s="8"/>
      <c r="GR200" s="8"/>
      <c r="GS200" s="8"/>
      <c r="GT200" s="8"/>
      <c r="GU200" s="8"/>
      <c r="GV200" s="8"/>
      <c r="GW200" s="8"/>
      <c r="GX200" s="8"/>
      <c r="GY200" s="8"/>
      <c r="GZ200" s="8"/>
      <c r="HA200" s="8"/>
      <c r="HB200" s="8"/>
      <c r="HC200" s="8"/>
      <c r="HD200" s="8"/>
      <c r="HE200" s="8"/>
      <c r="HF200" s="8"/>
      <c r="HG200" s="8"/>
      <c r="HH200" s="8"/>
      <c r="HI200" s="8"/>
      <c r="HJ200" s="8"/>
      <c r="HK200" s="8"/>
      <c r="HL200" s="8"/>
      <c r="HM200" s="8"/>
      <c r="HN200" s="8"/>
      <c r="HO200" s="8"/>
      <c r="HP200" s="8"/>
      <c r="HQ200" s="8"/>
      <c r="HR200" s="8"/>
      <c r="HS200" s="8"/>
      <c r="HT200" s="8"/>
      <c r="HU200" s="8"/>
      <c r="HV200" s="8"/>
      <c r="HW200" s="8"/>
      <c r="HX200" s="8"/>
      <c r="HY200" s="8"/>
      <c r="HZ200" s="8"/>
      <c r="IA200" s="8"/>
      <c r="IB200" s="8"/>
      <c r="IC200" s="8"/>
      <c r="ID200" s="8"/>
      <c r="IE200" s="8"/>
      <c r="IF200" s="8"/>
      <c r="IG200" s="8"/>
      <c r="IH200" s="8"/>
      <c r="II200" s="8"/>
      <c r="IJ200" s="8"/>
      <c r="IK200" s="8"/>
      <c r="IL200" s="8"/>
      <c r="IM200" s="8"/>
      <c r="IN200" s="8"/>
      <c r="IO200" s="8"/>
      <c r="IP200" s="8"/>
      <c r="IQ200" s="8"/>
      <c r="IR200" s="8"/>
      <c r="IS200" s="8"/>
      <c r="IT200" s="8"/>
      <c r="IU200" s="8"/>
      <c r="IV200" s="8"/>
    </row>
    <row r="201" spans="1:256" s="225" customFormat="1" ht="13.5" customHeight="1">
      <c r="A201" s="216" t="s">
        <v>335</v>
      </c>
      <c r="B201" s="217"/>
      <c r="C201" s="218"/>
      <c r="D201" s="128" t="s">
        <v>102</v>
      </c>
      <c r="E201" s="219" t="s">
        <v>58</v>
      </c>
      <c r="F201" s="220">
        <f>F196</f>
        <v>0.60199999999999998</v>
      </c>
      <c r="G201" s="221"/>
      <c r="H201" s="222">
        <f>F201*G201</f>
        <v>0</v>
      </c>
      <c r="I201" s="223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24"/>
      <c r="Z201" s="224"/>
      <c r="AA201" s="224"/>
      <c r="AB201" s="224"/>
      <c r="AC201" s="224"/>
      <c r="AD201" s="224"/>
      <c r="AE201" s="224"/>
      <c r="AF201" s="224"/>
      <c r="AG201" s="224"/>
      <c r="AH201" s="224"/>
      <c r="AI201" s="224"/>
      <c r="AJ201" s="224"/>
      <c r="AK201" s="224"/>
      <c r="AL201" s="224"/>
      <c r="AM201" s="224"/>
      <c r="AN201" s="224"/>
      <c r="AO201" s="224"/>
      <c r="AP201" s="224"/>
      <c r="AQ201" s="224"/>
      <c r="AR201" s="224"/>
      <c r="AS201" s="224"/>
      <c r="AT201" s="224"/>
      <c r="AU201" s="224"/>
      <c r="AV201" s="224"/>
      <c r="AW201" s="224"/>
      <c r="AX201" s="224"/>
      <c r="AY201" s="224"/>
      <c r="AZ201" s="224"/>
      <c r="BA201" s="224"/>
      <c r="BB201" s="224"/>
      <c r="BC201" s="224"/>
      <c r="BD201" s="224"/>
      <c r="BE201" s="224"/>
      <c r="BF201" s="224"/>
      <c r="BG201" s="224"/>
      <c r="BH201" s="224"/>
      <c r="BI201" s="224"/>
      <c r="BJ201" s="224"/>
      <c r="BK201" s="224"/>
      <c r="BL201" s="224"/>
      <c r="BM201" s="224"/>
      <c r="BN201" s="224"/>
      <c r="BO201" s="224"/>
      <c r="BP201" s="224"/>
      <c r="BQ201" s="224"/>
      <c r="BR201" s="224"/>
      <c r="BS201" s="224"/>
      <c r="BT201" s="224"/>
      <c r="BU201" s="224"/>
      <c r="BV201" s="224"/>
      <c r="BW201" s="224"/>
      <c r="BX201" s="224"/>
      <c r="BY201" s="224"/>
      <c r="BZ201" s="224"/>
      <c r="CA201" s="224"/>
      <c r="CB201" s="224"/>
      <c r="CC201" s="224"/>
      <c r="CD201" s="224"/>
      <c r="CE201" s="224"/>
      <c r="CF201" s="224"/>
      <c r="CG201" s="224"/>
      <c r="CH201" s="224"/>
      <c r="CI201" s="224"/>
      <c r="CJ201" s="224"/>
      <c r="CK201" s="224"/>
      <c r="CL201" s="224"/>
      <c r="CM201" s="224"/>
      <c r="CN201" s="224"/>
      <c r="CO201" s="224"/>
      <c r="CP201" s="224"/>
      <c r="CQ201" s="224"/>
      <c r="CR201" s="224"/>
      <c r="CS201" s="224"/>
      <c r="CT201" s="224"/>
      <c r="CU201" s="224"/>
      <c r="CV201" s="224"/>
      <c r="CW201" s="224"/>
      <c r="CX201" s="224"/>
      <c r="CY201" s="224"/>
      <c r="CZ201" s="224"/>
      <c r="DA201" s="224"/>
      <c r="DB201" s="224"/>
      <c r="DC201" s="224"/>
      <c r="DD201" s="224"/>
      <c r="DE201" s="224"/>
      <c r="DF201" s="224"/>
      <c r="DG201" s="224"/>
      <c r="DH201" s="224"/>
      <c r="DI201" s="224"/>
      <c r="DJ201" s="224"/>
      <c r="DK201" s="224"/>
      <c r="DL201" s="224"/>
      <c r="DM201" s="224"/>
      <c r="DN201" s="224"/>
      <c r="DO201" s="224"/>
      <c r="DP201" s="224"/>
      <c r="DQ201" s="224"/>
      <c r="DR201" s="224"/>
      <c r="DS201" s="224"/>
      <c r="DT201" s="224"/>
      <c r="DU201" s="224"/>
      <c r="DV201" s="224"/>
      <c r="DW201" s="224"/>
      <c r="DX201" s="224"/>
      <c r="DY201" s="224"/>
      <c r="DZ201" s="224"/>
      <c r="EA201" s="224"/>
      <c r="EB201" s="224"/>
      <c r="EC201" s="224"/>
      <c r="ED201" s="224"/>
      <c r="EE201" s="224"/>
    </row>
    <row r="202" spans="1:256" s="13" customFormat="1" ht="67.5" customHeight="1">
      <c r="A202" s="116"/>
      <c r="B202" s="117"/>
      <c r="C202" s="118"/>
      <c r="D202" s="255" t="s">
        <v>106</v>
      </c>
      <c r="E202" s="75"/>
      <c r="F202" s="112"/>
      <c r="G202" s="138"/>
      <c r="H202" s="70"/>
      <c r="I202" s="113"/>
      <c r="J202" s="244"/>
      <c r="K202" s="240"/>
      <c r="L202" s="240"/>
      <c r="M202" s="240"/>
      <c r="N202" s="240"/>
      <c r="O202" s="226"/>
      <c r="P202" s="226"/>
      <c r="Q202" s="226"/>
      <c r="R202" s="72"/>
      <c r="S202" s="72"/>
      <c r="T202" s="72"/>
      <c r="U202" s="72"/>
      <c r="V202" s="72"/>
      <c r="W202" s="72"/>
      <c r="X202" s="72"/>
      <c r="Y202" s="72"/>
      <c r="Z202" s="72"/>
      <c r="AA202" s="72"/>
      <c r="AB202" s="72"/>
      <c r="AC202" s="72"/>
      <c r="AD202" s="72"/>
      <c r="AE202" s="72"/>
      <c r="AF202" s="72"/>
      <c r="AG202" s="72"/>
      <c r="AH202" s="72"/>
      <c r="AI202" s="72"/>
      <c r="AJ202" s="72"/>
      <c r="AK202" s="72"/>
      <c r="AL202" s="72"/>
      <c r="AM202" s="72"/>
      <c r="AN202" s="72"/>
      <c r="AO202" s="72"/>
      <c r="AP202" s="72"/>
      <c r="AQ202" s="72"/>
      <c r="AR202" s="72"/>
      <c r="AS202" s="72"/>
      <c r="AT202" s="72"/>
      <c r="AU202" s="72"/>
      <c r="AV202" s="72"/>
      <c r="AW202" s="72"/>
      <c r="AX202" s="72"/>
      <c r="AY202" s="72"/>
      <c r="AZ202" s="72"/>
      <c r="BA202" s="72"/>
      <c r="BB202" s="72"/>
      <c r="BC202" s="72"/>
      <c r="BD202" s="72"/>
      <c r="BE202" s="72"/>
      <c r="BF202" s="72"/>
      <c r="BG202" s="72"/>
      <c r="BH202" s="72"/>
      <c r="BI202" s="72"/>
      <c r="BJ202" s="72"/>
      <c r="BK202" s="72"/>
      <c r="BL202" s="72"/>
      <c r="BM202" s="72"/>
      <c r="BN202" s="72"/>
      <c r="BO202" s="72"/>
      <c r="BP202" s="72"/>
      <c r="BQ202" s="72"/>
      <c r="BR202" s="72"/>
      <c r="BS202" s="72"/>
      <c r="BT202" s="72"/>
      <c r="BU202" s="72"/>
      <c r="BV202" s="72"/>
      <c r="BW202" s="72"/>
      <c r="BX202" s="72"/>
      <c r="BY202" s="72"/>
      <c r="BZ202" s="72"/>
      <c r="CA202" s="72"/>
      <c r="CB202" s="72"/>
      <c r="CC202" s="72"/>
      <c r="CD202" s="72"/>
      <c r="CE202" s="72"/>
      <c r="CF202" s="72"/>
      <c r="CG202" s="72"/>
      <c r="CH202" s="72"/>
      <c r="CI202" s="72"/>
      <c r="CJ202" s="72"/>
      <c r="CK202" s="72"/>
      <c r="CL202" s="72"/>
      <c r="CM202" s="72"/>
      <c r="CN202" s="72"/>
      <c r="CO202" s="72"/>
      <c r="CP202" s="72"/>
      <c r="CQ202" s="72"/>
      <c r="CR202" s="72"/>
      <c r="CS202" s="72"/>
      <c r="CT202" s="72"/>
      <c r="CU202" s="72"/>
      <c r="CV202" s="72"/>
      <c r="CW202" s="72"/>
      <c r="CX202" s="72"/>
      <c r="CY202" s="72"/>
      <c r="CZ202" s="72"/>
      <c r="DA202" s="72"/>
      <c r="DB202" s="72"/>
      <c r="DC202" s="72"/>
      <c r="DD202" s="72"/>
      <c r="DE202" s="72"/>
      <c r="DF202" s="72"/>
      <c r="DG202" s="72"/>
      <c r="DH202" s="72"/>
      <c r="DI202" s="72"/>
      <c r="DJ202" s="72"/>
      <c r="DK202" s="72"/>
      <c r="DL202" s="72"/>
      <c r="DM202" s="72"/>
      <c r="DN202" s="72"/>
      <c r="DO202" s="72"/>
      <c r="DP202" s="72"/>
      <c r="DQ202" s="72"/>
      <c r="DR202" s="72"/>
      <c r="DS202" s="72"/>
      <c r="DT202" s="72"/>
      <c r="DU202" s="72"/>
      <c r="DV202" s="72"/>
      <c r="DW202" s="72"/>
      <c r="DX202" s="72"/>
      <c r="DY202" s="72"/>
      <c r="DZ202" s="72"/>
      <c r="EA202" s="72"/>
      <c r="EB202" s="72"/>
      <c r="EC202" s="72"/>
      <c r="ED202" s="72"/>
      <c r="EE202" s="72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  <c r="HY202" s="8"/>
      <c r="HZ202" s="8"/>
      <c r="IA202" s="8"/>
      <c r="IB202" s="8"/>
      <c r="IC202" s="8"/>
      <c r="ID202" s="8"/>
      <c r="IE202" s="8"/>
      <c r="IF202" s="8"/>
      <c r="IG202" s="8"/>
      <c r="IH202" s="8"/>
      <c r="II202" s="8"/>
      <c r="IJ202" s="8"/>
      <c r="IK202" s="8"/>
      <c r="IL202" s="8"/>
      <c r="IM202" s="8"/>
      <c r="IN202" s="8"/>
      <c r="IO202" s="8"/>
      <c r="IP202" s="8"/>
      <c r="IQ202" s="8"/>
      <c r="IR202" s="8"/>
      <c r="IS202" s="8"/>
      <c r="IT202" s="8"/>
      <c r="IU202" s="8"/>
      <c r="IV202" s="8"/>
    </row>
    <row r="203" spans="1:256" s="47" customFormat="1" ht="13.5" customHeight="1">
      <c r="A203" s="140"/>
      <c r="B203" s="141"/>
      <c r="C203" s="141" t="s">
        <v>63</v>
      </c>
      <c r="D203" s="141" t="s">
        <v>10</v>
      </c>
      <c r="E203" s="141"/>
      <c r="F203" s="142"/>
      <c r="G203" s="143"/>
      <c r="H203" s="143">
        <f>SUM(H204:H206)</f>
        <v>0</v>
      </c>
      <c r="I203" s="144"/>
      <c r="J203" s="145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  <c r="BH203" s="40"/>
      <c r="BI203" s="40"/>
      <c r="BJ203" s="40"/>
      <c r="BK203" s="40"/>
      <c r="BL203" s="40"/>
      <c r="BM203" s="40"/>
      <c r="BN203" s="40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40"/>
      <c r="CA203" s="40"/>
      <c r="CB203" s="40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/>
      <c r="CP203" s="40"/>
      <c r="CQ203" s="40"/>
      <c r="CR203" s="40"/>
      <c r="CS203" s="40"/>
      <c r="CT203" s="40"/>
      <c r="CU203" s="40"/>
      <c r="CV203" s="40"/>
      <c r="CW203" s="40"/>
      <c r="CX203" s="40"/>
      <c r="CY203" s="40"/>
      <c r="CZ203" s="40"/>
      <c r="DA203" s="40"/>
      <c r="DB203" s="40"/>
      <c r="DC203" s="40"/>
      <c r="DD203" s="40"/>
      <c r="DE203" s="40"/>
      <c r="DF203" s="40"/>
      <c r="DG203" s="40"/>
      <c r="DH203" s="40"/>
      <c r="DI203" s="40"/>
      <c r="DJ203" s="40"/>
      <c r="DK203" s="40"/>
      <c r="DL203" s="40"/>
      <c r="DM203" s="40"/>
      <c r="DN203" s="40"/>
      <c r="DO203" s="40"/>
      <c r="DP203" s="40"/>
      <c r="DQ203" s="40"/>
      <c r="DR203" s="40"/>
      <c r="DS203" s="40"/>
      <c r="DT203" s="40"/>
      <c r="DU203" s="40"/>
      <c r="DV203" s="40"/>
      <c r="DW203" s="40"/>
      <c r="DX203" s="40"/>
      <c r="DY203" s="40"/>
      <c r="DZ203" s="40"/>
      <c r="EA203" s="40"/>
      <c r="EB203" s="40"/>
      <c r="EC203" s="40"/>
      <c r="ED203" s="40"/>
      <c r="EE203" s="40"/>
    </row>
    <row r="204" spans="1:256" s="47" customFormat="1" ht="13.5" customHeight="1">
      <c r="A204" s="85">
        <v>47</v>
      </c>
      <c r="B204" s="86" t="s">
        <v>33</v>
      </c>
      <c r="C204" s="88">
        <v>998018001</v>
      </c>
      <c r="D204" s="106" t="s">
        <v>216</v>
      </c>
      <c r="E204" s="107" t="s">
        <v>58</v>
      </c>
      <c r="F204" s="123">
        <v>0.28399999999999997</v>
      </c>
      <c r="G204" s="91"/>
      <c r="H204" s="91">
        <f>F204*G204</f>
        <v>0</v>
      </c>
      <c r="I204" s="71" t="s">
        <v>36</v>
      </c>
      <c r="J204" s="40"/>
      <c r="K204" s="146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  <c r="AO204" s="40"/>
      <c r="AP204" s="40"/>
      <c r="AQ204" s="40"/>
      <c r="AR204" s="40"/>
      <c r="AS204" s="40"/>
      <c r="AT204" s="40"/>
      <c r="AU204" s="40"/>
      <c r="AV204" s="40"/>
      <c r="AW204" s="40"/>
      <c r="AX204" s="40"/>
      <c r="AY204" s="40"/>
      <c r="AZ204" s="40"/>
      <c r="BA204" s="40"/>
      <c r="BB204" s="40"/>
      <c r="BC204" s="40"/>
      <c r="BD204" s="40"/>
      <c r="BE204" s="40"/>
      <c r="BF204" s="40"/>
      <c r="BG204" s="40"/>
      <c r="BH204" s="40"/>
      <c r="BI204" s="40"/>
      <c r="BJ204" s="40"/>
      <c r="BK204" s="40"/>
      <c r="BL204" s="40"/>
      <c r="BM204" s="40"/>
      <c r="BN204" s="40"/>
      <c r="BO204" s="40"/>
      <c r="BP204" s="40"/>
      <c r="BQ204" s="40"/>
      <c r="BR204" s="40"/>
      <c r="BS204" s="40"/>
      <c r="BT204" s="40"/>
      <c r="BU204" s="40"/>
      <c r="BV204" s="40"/>
      <c r="BW204" s="40"/>
      <c r="BX204" s="40"/>
      <c r="BY204" s="40"/>
      <c r="BZ204" s="40"/>
      <c r="CA204" s="40"/>
      <c r="CB204" s="40"/>
      <c r="CC204" s="40"/>
      <c r="CD204" s="40"/>
      <c r="CE204" s="40"/>
      <c r="CF204" s="40"/>
      <c r="CG204" s="40"/>
      <c r="CH204" s="40"/>
      <c r="CI204" s="40"/>
      <c r="CJ204" s="40"/>
      <c r="CK204" s="40"/>
      <c r="CL204" s="40"/>
      <c r="CM204" s="40"/>
      <c r="CN204" s="40"/>
      <c r="CO204" s="40"/>
      <c r="CP204" s="40"/>
      <c r="CQ204" s="40"/>
      <c r="CR204" s="40"/>
      <c r="CS204" s="40"/>
      <c r="CT204" s="40"/>
      <c r="CU204" s="40"/>
      <c r="CV204" s="40"/>
      <c r="CW204" s="40"/>
      <c r="CX204" s="40"/>
      <c r="CY204" s="40"/>
      <c r="CZ204" s="40"/>
      <c r="DA204" s="40"/>
      <c r="DB204" s="40"/>
      <c r="DC204" s="40"/>
      <c r="DD204" s="40"/>
      <c r="DE204" s="40"/>
      <c r="DF204" s="40"/>
      <c r="DG204" s="40"/>
      <c r="DH204" s="40"/>
      <c r="DI204" s="40"/>
      <c r="DJ204" s="40"/>
      <c r="DK204" s="40"/>
      <c r="DL204" s="40"/>
      <c r="DM204" s="40"/>
      <c r="DN204" s="40"/>
      <c r="DO204" s="40"/>
      <c r="DP204" s="40"/>
      <c r="DQ204" s="40"/>
      <c r="DR204" s="40"/>
      <c r="DS204" s="40"/>
      <c r="DT204" s="40"/>
      <c r="DU204" s="40"/>
      <c r="DV204" s="40"/>
      <c r="DW204" s="40"/>
      <c r="DX204" s="40"/>
      <c r="DY204" s="40"/>
      <c r="DZ204" s="40"/>
      <c r="EA204" s="40"/>
      <c r="EB204" s="40"/>
      <c r="EC204" s="40"/>
      <c r="ED204" s="40"/>
      <c r="EE204" s="40"/>
    </row>
    <row r="205" spans="1:256" s="42" customFormat="1" ht="13.5" customHeight="1">
      <c r="A205" s="85">
        <v>48</v>
      </c>
      <c r="B205" s="88" t="s">
        <v>65</v>
      </c>
      <c r="C205" s="88" t="s">
        <v>66</v>
      </c>
      <c r="D205" s="88" t="s">
        <v>67</v>
      </c>
      <c r="E205" s="88" t="s">
        <v>68</v>
      </c>
      <c r="F205" s="89">
        <f>F206</f>
        <v>20</v>
      </c>
      <c r="G205" s="91"/>
      <c r="H205" s="91">
        <f>F205*G205</f>
        <v>0</v>
      </c>
      <c r="I205" s="71" t="s">
        <v>36</v>
      </c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  <c r="AO205" s="41"/>
      <c r="AP205" s="41"/>
      <c r="AQ205" s="41"/>
      <c r="AR205" s="41"/>
      <c r="AS205" s="41"/>
      <c r="AT205" s="41"/>
      <c r="AU205" s="41"/>
      <c r="AV205" s="41"/>
      <c r="AW205" s="41"/>
      <c r="AX205" s="41"/>
      <c r="AY205" s="41"/>
      <c r="AZ205" s="41"/>
      <c r="BA205" s="41"/>
      <c r="BB205" s="41"/>
      <c r="BC205" s="41"/>
      <c r="BD205" s="41"/>
      <c r="BE205" s="41"/>
      <c r="BF205" s="41"/>
      <c r="BG205" s="41"/>
      <c r="BH205" s="41"/>
      <c r="BI205" s="41"/>
      <c r="BJ205" s="41"/>
      <c r="BK205" s="41"/>
      <c r="BL205" s="41"/>
      <c r="BM205" s="41"/>
      <c r="BN205" s="41"/>
      <c r="BO205" s="41"/>
      <c r="BP205" s="41"/>
      <c r="BQ205" s="41"/>
      <c r="BR205" s="41"/>
      <c r="BS205" s="41"/>
      <c r="BT205" s="41"/>
      <c r="BU205" s="41"/>
      <c r="BV205" s="41"/>
      <c r="BW205" s="41"/>
      <c r="BX205" s="41"/>
      <c r="BY205" s="41"/>
      <c r="BZ205" s="41"/>
      <c r="CA205" s="41"/>
      <c r="CB205" s="41"/>
      <c r="CC205" s="41"/>
      <c r="CD205" s="41"/>
      <c r="CE205" s="41"/>
      <c r="CF205" s="41"/>
      <c r="CG205" s="41"/>
      <c r="CH205" s="41"/>
      <c r="CI205" s="41"/>
      <c r="CJ205" s="41"/>
      <c r="CK205" s="41"/>
      <c r="CL205" s="41"/>
      <c r="CM205" s="41"/>
      <c r="CN205" s="41"/>
      <c r="CO205" s="41"/>
      <c r="CP205" s="41"/>
      <c r="CQ205" s="41"/>
      <c r="CR205" s="41"/>
      <c r="CS205" s="41"/>
      <c r="CT205" s="41"/>
      <c r="CU205" s="41"/>
      <c r="CV205" s="41"/>
      <c r="CW205" s="41"/>
      <c r="CX205" s="41"/>
      <c r="CY205" s="41"/>
      <c r="CZ205" s="41"/>
      <c r="DA205" s="41"/>
      <c r="DB205" s="41"/>
      <c r="DC205" s="41"/>
      <c r="DD205" s="41"/>
      <c r="DE205" s="41"/>
      <c r="DF205" s="41"/>
      <c r="DG205" s="41"/>
      <c r="DH205" s="41"/>
      <c r="DI205" s="41"/>
      <c r="DJ205" s="41"/>
      <c r="DK205" s="41"/>
      <c r="DL205" s="41"/>
      <c r="DM205" s="41"/>
      <c r="DN205" s="41"/>
      <c r="DO205" s="41"/>
      <c r="DP205" s="41"/>
      <c r="DQ205" s="41"/>
      <c r="DR205" s="41"/>
      <c r="DS205" s="41"/>
      <c r="DT205" s="41"/>
      <c r="DU205" s="41"/>
      <c r="DV205" s="41"/>
      <c r="DW205" s="41"/>
      <c r="DX205" s="41"/>
      <c r="DY205" s="41"/>
      <c r="DZ205" s="41"/>
      <c r="EA205" s="41"/>
      <c r="EB205" s="41"/>
      <c r="EC205" s="41"/>
      <c r="ED205" s="41"/>
      <c r="EE205" s="41"/>
    </row>
    <row r="206" spans="1:256" s="42" customFormat="1" ht="27" customHeight="1">
      <c r="A206" s="85"/>
      <c r="B206" s="88"/>
      <c r="C206" s="148"/>
      <c r="D206" s="119" t="s">
        <v>69</v>
      </c>
      <c r="E206" s="148"/>
      <c r="F206" s="149">
        <v>20</v>
      </c>
      <c r="G206" s="150"/>
      <c r="H206" s="150"/>
      <c r="I206" s="15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F206" s="41"/>
      <c r="AG206" s="41"/>
      <c r="AH206" s="41"/>
      <c r="AI206" s="41"/>
      <c r="AJ206" s="41"/>
      <c r="AK206" s="41"/>
      <c r="AL206" s="41"/>
      <c r="AM206" s="41"/>
      <c r="AN206" s="41"/>
      <c r="AO206" s="41"/>
      <c r="AP206" s="41"/>
      <c r="AQ206" s="41"/>
      <c r="AR206" s="41"/>
      <c r="AS206" s="41"/>
      <c r="AT206" s="41"/>
      <c r="AU206" s="41"/>
      <c r="AV206" s="41"/>
      <c r="AW206" s="41"/>
      <c r="AX206" s="41"/>
      <c r="AY206" s="41"/>
      <c r="AZ206" s="41"/>
      <c r="BA206" s="41"/>
      <c r="BB206" s="41"/>
      <c r="BC206" s="41"/>
      <c r="BD206" s="41"/>
      <c r="BE206" s="41"/>
      <c r="BF206" s="41"/>
      <c r="BG206" s="41"/>
      <c r="BH206" s="41"/>
      <c r="BI206" s="41"/>
      <c r="BJ206" s="41"/>
      <c r="BK206" s="41"/>
      <c r="BL206" s="41"/>
      <c r="BM206" s="41"/>
      <c r="BN206" s="41"/>
      <c r="BO206" s="41"/>
      <c r="BP206" s="41"/>
      <c r="BQ206" s="41"/>
      <c r="BR206" s="41"/>
      <c r="BS206" s="41"/>
      <c r="BT206" s="41"/>
      <c r="BU206" s="41"/>
      <c r="BV206" s="41"/>
      <c r="BW206" s="41"/>
      <c r="BX206" s="41"/>
      <c r="BY206" s="41"/>
      <c r="BZ206" s="41"/>
      <c r="CA206" s="41"/>
      <c r="CB206" s="41"/>
      <c r="CC206" s="41"/>
      <c r="CD206" s="41"/>
      <c r="CE206" s="41"/>
      <c r="CF206" s="41"/>
      <c r="CG206" s="41"/>
      <c r="CH206" s="41"/>
      <c r="CI206" s="41"/>
      <c r="CJ206" s="41"/>
      <c r="CK206" s="41"/>
      <c r="CL206" s="41"/>
      <c r="CM206" s="41"/>
      <c r="CN206" s="41"/>
      <c r="CO206" s="41"/>
      <c r="CP206" s="41"/>
      <c r="CQ206" s="41"/>
      <c r="CR206" s="41"/>
      <c r="CS206" s="41"/>
      <c r="CT206" s="41"/>
      <c r="CU206" s="41"/>
      <c r="CV206" s="41"/>
      <c r="CW206" s="41"/>
      <c r="CX206" s="41"/>
      <c r="CY206" s="41"/>
      <c r="CZ206" s="41"/>
      <c r="DA206" s="41"/>
      <c r="DB206" s="41"/>
      <c r="DC206" s="41"/>
      <c r="DD206" s="41"/>
      <c r="DE206" s="41"/>
      <c r="DF206" s="41"/>
      <c r="DG206" s="41"/>
      <c r="DH206" s="41"/>
      <c r="DI206" s="41"/>
      <c r="DJ206" s="41"/>
      <c r="DK206" s="41"/>
      <c r="DL206" s="41"/>
      <c r="DM206" s="41"/>
      <c r="DN206" s="41"/>
      <c r="DO206" s="41"/>
      <c r="DP206" s="41"/>
      <c r="DQ206" s="41"/>
      <c r="DR206" s="41"/>
      <c r="DS206" s="41"/>
      <c r="DT206" s="41"/>
      <c r="DU206" s="41"/>
      <c r="DV206" s="41"/>
      <c r="DW206" s="41"/>
      <c r="DX206" s="41"/>
      <c r="DY206" s="41"/>
      <c r="DZ206" s="41"/>
      <c r="EA206" s="41"/>
      <c r="EB206" s="41"/>
      <c r="EC206" s="41"/>
      <c r="ED206" s="41"/>
      <c r="EE206" s="41"/>
    </row>
    <row r="207" spans="1:256" s="40" customFormat="1" ht="21" customHeight="1">
      <c r="A207" s="140"/>
      <c r="B207" s="141"/>
      <c r="C207" s="141" t="s">
        <v>11</v>
      </c>
      <c r="D207" s="141" t="s">
        <v>12</v>
      </c>
      <c r="E207" s="141"/>
      <c r="F207" s="152"/>
      <c r="G207" s="143"/>
      <c r="H207" s="143">
        <f>H208+H218+H228+H239+H252+H284+H292+H307+H316</f>
        <v>0</v>
      </c>
      <c r="I207" s="144"/>
    </row>
    <row r="208" spans="1:256" s="8" customFormat="1" ht="13.5" customHeight="1">
      <c r="A208" s="73"/>
      <c r="B208" s="74"/>
      <c r="C208" s="74" t="s">
        <v>217</v>
      </c>
      <c r="D208" s="74" t="s">
        <v>114</v>
      </c>
      <c r="E208" s="74"/>
      <c r="F208" s="153"/>
      <c r="G208" s="77"/>
      <c r="H208" s="77">
        <f>SUM(H209:H217)</f>
        <v>0</v>
      </c>
      <c r="I208" s="113"/>
      <c r="J208" s="226"/>
      <c r="K208" s="226"/>
      <c r="L208" s="226"/>
      <c r="M208" s="226"/>
      <c r="N208" s="226"/>
      <c r="O208" s="226"/>
      <c r="P208" s="226"/>
      <c r="Q208" s="226"/>
      <c r="R208" s="226"/>
      <c r="S208" s="226"/>
      <c r="T208" s="226"/>
      <c r="U208" s="226"/>
      <c r="V208" s="226"/>
      <c r="W208" s="226"/>
      <c r="X208" s="226"/>
      <c r="Y208" s="226"/>
      <c r="Z208" s="226"/>
      <c r="AA208" s="226"/>
      <c r="AB208" s="72"/>
      <c r="AC208" s="72"/>
      <c r="AD208" s="72"/>
      <c r="AE208" s="72"/>
      <c r="AF208" s="72"/>
      <c r="AG208" s="72"/>
      <c r="AH208" s="72"/>
      <c r="AI208" s="72"/>
      <c r="AJ208" s="72"/>
      <c r="AK208" s="72"/>
      <c r="AL208" s="72"/>
      <c r="AM208" s="72"/>
      <c r="AN208" s="72"/>
      <c r="AO208" s="72"/>
      <c r="AP208" s="72"/>
      <c r="AQ208" s="72"/>
      <c r="AR208" s="72"/>
      <c r="AS208" s="72"/>
      <c r="AT208" s="72"/>
      <c r="AU208" s="72"/>
      <c r="AV208" s="72"/>
      <c r="AW208" s="72"/>
      <c r="AX208" s="72"/>
      <c r="AY208" s="72"/>
      <c r="AZ208" s="72"/>
      <c r="BA208" s="72"/>
      <c r="BB208" s="72"/>
      <c r="BC208" s="72"/>
      <c r="BD208" s="72"/>
      <c r="BE208" s="72"/>
      <c r="BF208" s="72"/>
      <c r="BG208" s="72"/>
      <c r="BH208" s="72"/>
      <c r="BI208" s="72"/>
      <c r="BJ208" s="72"/>
      <c r="BK208" s="72"/>
      <c r="BL208" s="72"/>
      <c r="BM208" s="72"/>
      <c r="BN208" s="72"/>
      <c r="BO208" s="72"/>
      <c r="BP208" s="72"/>
      <c r="BQ208" s="72"/>
      <c r="BR208" s="72"/>
      <c r="BS208" s="72"/>
      <c r="BT208" s="72"/>
      <c r="BU208" s="72"/>
      <c r="BV208" s="72"/>
      <c r="BW208" s="72"/>
      <c r="BX208" s="72"/>
      <c r="BY208" s="72"/>
      <c r="BZ208" s="72"/>
      <c r="CA208" s="72"/>
      <c r="CB208" s="72"/>
      <c r="CC208" s="72"/>
      <c r="CD208" s="72"/>
      <c r="CE208" s="72"/>
      <c r="CF208" s="72"/>
      <c r="CG208" s="72"/>
      <c r="CH208" s="72"/>
      <c r="CI208" s="72"/>
      <c r="CJ208" s="72"/>
      <c r="CK208" s="72"/>
      <c r="CL208" s="72"/>
      <c r="CM208" s="72"/>
      <c r="CN208" s="72"/>
      <c r="CO208" s="72"/>
      <c r="CP208" s="72"/>
      <c r="CQ208" s="72"/>
      <c r="CR208" s="72"/>
      <c r="CS208" s="72"/>
      <c r="CT208" s="72"/>
      <c r="CU208" s="72"/>
      <c r="CV208" s="72"/>
      <c r="CW208" s="72"/>
      <c r="CX208" s="72"/>
      <c r="CY208" s="72"/>
      <c r="CZ208" s="72"/>
      <c r="DA208" s="72"/>
      <c r="DB208" s="72"/>
      <c r="DC208" s="72"/>
      <c r="DD208" s="72"/>
      <c r="DE208" s="72"/>
      <c r="DF208" s="72"/>
      <c r="DG208" s="72"/>
      <c r="DH208" s="72"/>
      <c r="DI208" s="72"/>
      <c r="DJ208" s="72"/>
      <c r="DK208" s="72"/>
      <c r="DL208" s="72"/>
      <c r="DM208" s="72"/>
      <c r="DN208" s="72"/>
      <c r="DO208" s="72"/>
      <c r="DP208" s="72"/>
      <c r="DQ208" s="72"/>
      <c r="DR208" s="72"/>
      <c r="DS208" s="72"/>
      <c r="DT208" s="72"/>
      <c r="DU208" s="72"/>
      <c r="DV208" s="72"/>
      <c r="DW208" s="72"/>
      <c r="DX208" s="72"/>
      <c r="DY208" s="72"/>
      <c r="DZ208" s="72"/>
      <c r="EA208" s="72"/>
      <c r="EB208" s="72"/>
      <c r="EC208" s="72"/>
      <c r="ED208" s="72"/>
      <c r="EE208" s="72"/>
      <c r="EF208" s="72"/>
      <c r="EG208" s="72"/>
      <c r="EH208" s="72"/>
      <c r="EI208" s="72"/>
      <c r="EJ208" s="72"/>
      <c r="EK208" s="72"/>
      <c r="EL208" s="72"/>
      <c r="EM208" s="72"/>
      <c r="EN208" s="72"/>
      <c r="EO208" s="72"/>
      <c r="EP208" s="72"/>
      <c r="EQ208" s="72"/>
      <c r="ER208" s="72"/>
      <c r="ES208" s="72"/>
      <c r="ET208" s="72"/>
      <c r="EU208" s="72"/>
      <c r="EV208" s="72"/>
      <c r="EW208" s="72"/>
      <c r="EX208" s="72"/>
      <c r="EY208" s="72"/>
      <c r="EZ208" s="72"/>
      <c r="FA208" s="72"/>
      <c r="FB208" s="72"/>
      <c r="FC208" s="72"/>
      <c r="FD208" s="72"/>
      <c r="FE208" s="72"/>
      <c r="FF208" s="72"/>
      <c r="FG208" s="72"/>
      <c r="FH208" s="72"/>
      <c r="FI208" s="72"/>
      <c r="FJ208" s="72"/>
      <c r="FK208" s="72"/>
      <c r="FL208" s="72"/>
      <c r="FM208" s="72"/>
      <c r="FN208" s="72"/>
      <c r="FO208" s="72"/>
      <c r="FP208" s="72"/>
      <c r="FQ208" s="72"/>
      <c r="FR208" s="72"/>
      <c r="FS208" s="72"/>
      <c r="FT208" s="72"/>
      <c r="FU208" s="72"/>
      <c r="FV208" s="72"/>
      <c r="FW208" s="72"/>
      <c r="FX208" s="72"/>
      <c r="FY208" s="72"/>
      <c r="FZ208" s="72"/>
      <c r="GA208" s="72"/>
      <c r="GB208" s="72"/>
      <c r="GC208" s="72"/>
      <c r="GD208" s="72"/>
      <c r="GE208" s="72"/>
      <c r="GF208" s="72"/>
      <c r="GG208" s="72"/>
      <c r="GH208" s="72"/>
      <c r="GI208" s="72"/>
      <c r="GJ208" s="72"/>
      <c r="GK208" s="72"/>
      <c r="GL208" s="72"/>
      <c r="GM208" s="72"/>
      <c r="GN208" s="72"/>
      <c r="GO208" s="72"/>
      <c r="GP208" s="72"/>
      <c r="GQ208" s="72"/>
      <c r="GR208" s="72"/>
      <c r="GS208" s="72"/>
      <c r="GT208" s="72"/>
      <c r="GU208" s="72"/>
      <c r="GV208" s="72"/>
      <c r="GW208" s="72"/>
      <c r="GX208" s="72"/>
      <c r="GY208" s="72"/>
      <c r="GZ208" s="72"/>
      <c r="HA208" s="72"/>
      <c r="HB208" s="72"/>
      <c r="HC208" s="72"/>
      <c r="HD208" s="72"/>
      <c r="HE208" s="72"/>
      <c r="HF208" s="72"/>
      <c r="HG208" s="72"/>
      <c r="HH208" s="72"/>
      <c r="HI208" s="72"/>
      <c r="HJ208" s="72"/>
      <c r="HK208" s="72"/>
      <c r="HL208" s="72"/>
      <c r="HM208" s="72"/>
      <c r="HN208" s="72"/>
      <c r="HO208" s="72"/>
      <c r="HP208" s="72"/>
    </row>
    <row r="209" spans="1:256" s="8" customFormat="1" ht="13.5" customHeight="1">
      <c r="A209" s="67">
        <v>49</v>
      </c>
      <c r="B209" s="69">
        <v>711</v>
      </c>
      <c r="C209" s="69">
        <v>711131811</v>
      </c>
      <c r="D209" s="69" t="s">
        <v>218</v>
      </c>
      <c r="E209" s="69" t="s">
        <v>35</v>
      </c>
      <c r="F209" s="101">
        <f>SUM(F210:F212)</f>
        <v>320.54999999999995</v>
      </c>
      <c r="G209" s="70"/>
      <c r="H209" s="70">
        <f>F209*G209</f>
        <v>0</v>
      </c>
      <c r="I209" s="102" t="s">
        <v>105</v>
      </c>
      <c r="J209" s="298"/>
      <c r="K209" s="226"/>
      <c r="L209" s="226"/>
      <c r="M209" s="226"/>
      <c r="N209" s="226"/>
      <c r="O209" s="226"/>
      <c r="P209" s="226"/>
      <c r="Q209" s="226"/>
      <c r="R209" s="226"/>
      <c r="S209" s="226"/>
      <c r="T209" s="226"/>
      <c r="U209" s="226"/>
      <c r="V209" s="226"/>
      <c r="W209" s="226"/>
      <c r="X209" s="226"/>
      <c r="Y209" s="226"/>
      <c r="Z209" s="226"/>
      <c r="AA209" s="226"/>
      <c r="AB209" s="72"/>
      <c r="AC209" s="72"/>
      <c r="AD209" s="72"/>
      <c r="AE209" s="72"/>
      <c r="AF209" s="72"/>
      <c r="AG209" s="72"/>
      <c r="AH209" s="72"/>
      <c r="AI209" s="72"/>
      <c r="AJ209" s="72"/>
      <c r="AK209" s="72"/>
      <c r="AL209" s="72"/>
      <c r="AM209" s="72"/>
      <c r="AN209" s="72"/>
      <c r="AO209" s="72"/>
      <c r="AP209" s="72"/>
      <c r="AQ209" s="72"/>
      <c r="AR209" s="72"/>
      <c r="AS209" s="72"/>
      <c r="AT209" s="72"/>
      <c r="AU209" s="72"/>
      <c r="AV209" s="72"/>
      <c r="AW209" s="72"/>
      <c r="AX209" s="72"/>
      <c r="AY209" s="72"/>
      <c r="AZ209" s="72"/>
      <c r="BA209" s="72"/>
      <c r="BB209" s="72"/>
      <c r="BC209" s="72"/>
      <c r="BD209" s="72"/>
      <c r="BE209" s="72"/>
      <c r="BF209" s="72"/>
      <c r="BG209" s="72"/>
      <c r="BH209" s="72"/>
      <c r="BI209" s="72"/>
      <c r="BJ209" s="72"/>
      <c r="BK209" s="72"/>
      <c r="BL209" s="72"/>
      <c r="BM209" s="72"/>
      <c r="BN209" s="72"/>
      <c r="BO209" s="72"/>
      <c r="BP209" s="72"/>
      <c r="BQ209" s="72"/>
      <c r="BR209" s="72"/>
      <c r="BS209" s="72"/>
      <c r="BT209" s="72"/>
      <c r="BU209" s="72"/>
      <c r="BV209" s="72"/>
      <c r="BW209" s="72"/>
      <c r="BX209" s="72"/>
      <c r="BY209" s="72"/>
      <c r="BZ209" s="72"/>
      <c r="CA209" s="72"/>
      <c r="CB209" s="72"/>
      <c r="CC209" s="72"/>
      <c r="CD209" s="72"/>
      <c r="CE209" s="72"/>
      <c r="CF209" s="72"/>
      <c r="CG209" s="72"/>
      <c r="CH209" s="72"/>
      <c r="CI209" s="72"/>
      <c r="CJ209" s="72"/>
      <c r="CK209" s="72"/>
      <c r="CL209" s="72"/>
      <c r="CM209" s="72"/>
      <c r="CN209" s="72"/>
      <c r="CO209" s="72"/>
      <c r="CP209" s="72"/>
      <c r="CQ209" s="72"/>
      <c r="CR209" s="72"/>
      <c r="CS209" s="72"/>
      <c r="CT209" s="72"/>
      <c r="CU209" s="72"/>
      <c r="CV209" s="72"/>
      <c r="CW209" s="72"/>
      <c r="CX209" s="72"/>
      <c r="CY209" s="72"/>
      <c r="CZ209" s="72"/>
      <c r="DA209" s="72"/>
      <c r="DB209" s="72"/>
      <c r="DC209" s="72"/>
      <c r="DD209" s="72"/>
      <c r="DE209" s="72"/>
      <c r="DF209" s="72"/>
      <c r="DG209" s="72"/>
      <c r="DH209" s="72"/>
      <c r="DI209" s="72"/>
      <c r="DJ209" s="72"/>
      <c r="DK209" s="72"/>
      <c r="DL209" s="72"/>
      <c r="DM209" s="72"/>
      <c r="DN209" s="72"/>
      <c r="DO209" s="72"/>
      <c r="DP209" s="72"/>
      <c r="DQ209" s="72"/>
      <c r="DR209" s="72"/>
      <c r="DS209" s="72"/>
      <c r="DT209" s="72"/>
      <c r="DU209" s="72"/>
      <c r="DV209" s="72"/>
      <c r="DW209" s="72"/>
      <c r="DX209" s="72"/>
      <c r="DY209" s="72"/>
      <c r="DZ209" s="72"/>
      <c r="EA209" s="72"/>
      <c r="EB209" s="72"/>
      <c r="EC209" s="72"/>
      <c r="ED209" s="72"/>
      <c r="EE209" s="72"/>
      <c r="EF209" s="72"/>
      <c r="EG209" s="72"/>
      <c r="EH209" s="72"/>
      <c r="EI209" s="72"/>
      <c r="EJ209" s="72"/>
      <c r="EK209" s="72"/>
      <c r="EL209" s="72"/>
      <c r="EM209" s="72"/>
      <c r="EN209" s="72"/>
      <c r="EO209" s="72"/>
      <c r="EP209" s="72"/>
      <c r="EQ209" s="72"/>
      <c r="ER209" s="72"/>
      <c r="ES209" s="72"/>
      <c r="ET209" s="72"/>
      <c r="EU209" s="72"/>
      <c r="EV209" s="72"/>
      <c r="EW209" s="72"/>
      <c r="EX209" s="72"/>
      <c r="EY209" s="72"/>
      <c r="EZ209" s="72"/>
      <c r="FA209" s="72"/>
      <c r="FB209" s="72"/>
      <c r="FC209" s="72"/>
      <c r="FD209" s="72"/>
      <c r="FE209" s="72"/>
      <c r="FF209" s="72"/>
      <c r="FG209" s="72"/>
      <c r="FH209" s="72"/>
      <c r="FI209" s="72"/>
      <c r="FJ209" s="72"/>
      <c r="FK209" s="72"/>
      <c r="FL209" s="72"/>
      <c r="FM209" s="72"/>
      <c r="FN209" s="72"/>
      <c r="FO209" s="72"/>
      <c r="FP209" s="72"/>
      <c r="FQ209" s="72"/>
      <c r="FR209" s="72"/>
      <c r="FS209" s="72"/>
      <c r="FT209" s="72"/>
      <c r="FU209" s="72"/>
      <c r="FV209" s="72"/>
      <c r="FW209" s="72"/>
      <c r="FX209" s="72"/>
      <c r="FY209" s="72"/>
      <c r="FZ209" s="72"/>
      <c r="GA209" s="72"/>
      <c r="GB209" s="72"/>
      <c r="GC209" s="72"/>
      <c r="GD209" s="72"/>
      <c r="GE209" s="72"/>
      <c r="GF209" s="72"/>
      <c r="GG209" s="72"/>
      <c r="GH209" s="72"/>
      <c r="GI209" s="72"/>
      <c r="GJ209" s="72"/>
      <c r="GK209" s="72"/>
      <c r="GL209" s="72"/>
      <c r="GM209" s="72"/>
      <c r="GN209" s="72"/>
      <c r="GO209" s="72"/>
      <c r="GP209" s="72"/>
      <c r="GQ209" s="72"/>
      <c r="GR209" s="72"/>
      <c r="GS209" s="72"/>
      <c r="GT209" s="72"/>
      <c r="GU209" s="72"/>
      <c r="GV209" s="72"/>
      <c r="GW209" s="72"/>
      <c r="GX209" s="72"/>
      <c r="GY209" s="72"/>
      <c r="GZ209" s="72"/>
      <c r="HA209" s="72"/>
      <c r="HB209" s="72"/>
      <c r="HC209" s="72"/>
      <c r="HD209" s="72"/>
      <c r="HE209" s="72"/>
      <c r="HF209" s="72"/>
      <c r="HG209" s="72"/>
      <c r="HH209" s="72"/>
      <c r="HI209" s="72"/>
      <c r="HJ209" s="72"/>
      <c r="HK209" s="72"/>
      <c r="HL209" s="72"/>
      <c r="HM209" s="72"/>
      <c r="HN209" s="72"/>
      <c r="HO209" s="72"/>
      <c r="HP209" s="72"/>
      <c r="HQ209" s="72"/>
      <c r="HR209" s="72"/>
      <c r="HS209" s="72"/>
      <c r="HT209" s="72"/>
      <c r="HU209" s="72"/>
      <c r="HV209" s="72"/>
      <c r="HW209" s="72"/>
      <c r="HX209" s="72"/>
      <c r="HY209" s="72"/>
      <c r="HZ209" s="72"/>
      <c r="IA209" s="72"/>
      <c r="IB209" s="72"/>
      <c r="IC209" s="72"/>
      <c r="ID209" s="72"/>
      <c r="IE209" s="72"/>
      <c r="IF209" s="72"/>
      <c r="IG209" s="72"/>
      <c r="IH209" s="72"/>
      <c r="II209" s="72"/>
      <c r="IJ209" s="72"/>
      <c r="IK209" s="72"/>
      <c r="IL209" s="72"/>
      <c r="IM209" s="72"/>
      <c r="IN209" s="72"/>
      <c r="IO209" s="72"/>
      <c r="IP209" s="72"/>
      <c r="IQ209" s="72"/>
      <c r="IR209" s="72"/>
      <c r="IS209" s="72"/>
      <c r="IT209" s="72"/>
      <c r="IU209" s="72"/>
      <c r="IV209" s="72"/>
    </row>
    <row r="210" spans="1:256" s="8" customFormat="1" ht="13.5" customHeight="1">
      <c r="A210" s="327"/>
      <c r="B210" s="68"/>
      <c r="C210" s="69"/>
      <c r="D210" s="75" t="s">
        <v>353</v>
      </c>
      <c r="E210" s="69"/>
      <c r="F210" s="76">
        <f>(35.6)*1.5</f>
        <v>53.400000000000006</v>
      </c>
      <c r="G210" s="70"/>
      <c r="H210" s="70"/>
      <c r="I210" s="307"/>
      <c r="J210" s="298"/>
      <c r="K210" s="226"/>
      <c r="L210" s="226"/>
      <c r="M210" s="226"/>
      <c r="N210" s="226"/>
      <c r="O210" s="226"/>
      <c r="P210" s="226"/>
      <c r="Q210" s="226"/>
      <c r="R210" s="226"/>
      <c r="S210" s="226"/>
      <c r="T210" s="226"/>
      <c r="U210" s="226"/>
      <c r="V210" s="226"/>
      <c r="W210" s="226"/>
      <c r="X210" s="226"/>
      <c r="Y210" s="226"/>
      <c r="Z210" s="226"/>
      <c r="AA210" s="226"/>
      <c r="AB210" s="72"/>
      <c r="AC210" s="72"/>
      <c r="AD210" s="72"/>
      <c r="AE210" s="72"/>
      <c r="AF210" s="72"/>
      <c r="AG210" s="72"/>
      <c r="AH210" s="72"/>
      <c r="AI210" s="72"/>
      <c r="AJ210" s="72"/>
      <c r="AK210" s="72"/>
      <c r="AL210" s="72"/>
      <c r="AM210" s="72"/>
      <c r="AN210" s="72"/>
      <c r="AO210" s="72"/>
      <c r="AP210" s="72"/>
      <c r="AQ210" s="72"/>
      <c r="AR210" s="72"/>
      <c r="AS210" s="72"/>
      <c r="AT210" s="72"/>
      <c r="AU210" s="72"/>
      <c r="AV210" s="72"/>
      <c r="AW210" s="72"/>
      <c r="AX210" s="72"/>
      <c r="AY210" s="72"/>
      <c r="AZ210" s="72"/>
      <c r="BA210" s="72"/>
      <c r="BB210" s="72"/>
      <c r="BC210" s="72"/>
      <c r="BD210" s="72"/>
      <c r="BE210" s="72"/>
      <c r="BF210" s="72"/>
      <c r="BG210" s="72"/>
      <c r="BH210" s="72"/>
      <c r="BI210" s="72"/>
      <c r="BJ210" s="72"/>
      <c r="BK210" s="72"/>
      <c r="BL210" s="72"/>
      <c r="BM210" s="72"/>
      <c r="BN210" s="72"/>
      <c r="BO210" s="72"/>
      <c r="BP210" s="72"/>
      <c r="BQ210" s="72"/>
      <c r="BR210" s="72"/>
      <c r="BS210" s="72"/>
      <c r="BT210" s="72"/>
      <c r="BU210" s="72"/>
      <c r="BV210" s="72"/>
      <c r="BW210" s="72"/>
      <c r="BX210" s="72"/>
      <c r="BY210" s="72"/>
      <c r="BZ210" s="72"/>
      <c r="CA210" s="72"/>
      <c r="CB210" s="72"/>
      <c r="CC210" s="72"/>
      <c r="CD210" s="72"/>
      <c r="CE210" s="72"/>
      <c r="CF210" s="72"/>
      <c r="CG210" s="72"/>
      <c r="CH210" s="72"/>
      <c r="CI210" s="72"/>
      <c r="CJ210" s="72"/>
      <c r="CK210" s="72"/>
      <c r="CL210" s="72"/>
      <c r="CM210" s="72"/>
      <c r="CN210" s="72"/>
      <c r="CO210" s="72"/>
      <c r="CP210" s="72"/>
      <c r="CQ210" s="72"/>
      <c r="CR210" s="72"/>
      <c r="CS210" s="72"/>
      <c r="CT210" s="72"/>
      <c r="CU210" s="72"/>
      <c r="CV210" s="72"/>
      <c r="CW210" s="72"/>
      <c r="CX210" s="72"/>
      <c r="CY210" s="72"/>
      <c r="CZ210" s="72"/>
      <c r="DA210" s="72"/>
      <c r="DB210" s="72"/>
      <c r="DC210" s="72"/>
      <c r="DD210" s="72"/>
      <c r="DE210" s="72"/>
      <c r="DF210" s="72"/>
      <c r="DG210" s="72"/>
      <c r="DH210" s="72"/>
      <c r="DI210" s="72"/>
      <c r="DJ210" s="72"/>
      <c r="DK210" s="72"/>
      <c r="DL210" s="72"/>
      <c r="DM210" s="72"/>
      <c r="DN210" s="72"/>
      <c r="DO210" s="72"/>
      <c r="DP210" s="72"/>
      <c r="DQ210" s="72"/>
      <c r="DR210" s="72"/>
      <c r="DS210" s="72"/>
      <c r="DT210" s="72"/>
      <c r="DU210" s="72"/>
      <c r="DV210" s="72"/>
      <c r="DW210" s="72"/>
      <c r="DX210" s="72"/>
      <c r="DY210" s="72"/>
      <c r="DZ210" s="72"/>
      <c r="EA210" s="72"/>
      <c r="EB210" s="72"/>
      <c r="EC210" s="72"/>
      <c r="ED210" s="72"/>
      <c r="EE210" s="72"/>
      <c r="EF210" s="72"/>
      <c r="EG210" s="72"/>
      <c r="EH210" s="72"/>
      <c r="EI210" s="72"/>
      <c r="EJ210" s="72"/>
      <c r="EK210" s="72"/>
      <c r="EL210" s="72"/>
      <c r="EM210" s="72"/>
      <c r="EN210" s="72"/>
      <c r="EO210" s="72"/>
      <c r="EP210" s="72"/>
      <c r="EQ210" s="72"/>
      <c r="ER210" s="72"/>
      <c r="ES210" s="72"/>
      <c r="ET210" s="72"/>
      <c r="EU210" s="72"/>
      <c r="EV210" s="72"/>
      <c r="EW210" s="72"/>
      <c r="EX210" s="72"/>
      <c r="EY210" s="72"/>
      <c r="EZ210" s="72"/>
      <c r="FA210" s="72"/>
      <c r="FB210" s="72"/>
      <c r="FC210" s="72"/>
      <c r="FD210" s="72"/>
      <c r="FE210" s="72"/>
      <c r="FF210" s="72"/>
      <c r="FG210" s="72"/>
      <c r="FH210" s="72"/>
      <c r="FI210" s="72"/>
      <c r="FJ210" s="72"/>
      <c r="FK210" s="72"/>
      <c r="FL210" s="72"/>
      <c r="FM210" s="72"/>
      <c r="FN210" s="72"/>
      <c r="FO210" s="72"/>
      <c r="FP210" s="72"/>
      <c r="FQ210" s="72"/>
      <c r="FR210" s="72"/>
      <c r="FS210" s="72"/>
      <c r="FT210" s="72"/>
      <c r="FU210" s="72"/>
      <c r="FV210" s="72"/>
      <c r="FW210" s="72"/>
      <c r="FX210" s="72"/>
      <c r="FY210" s="72"/>
      <c r="FZ210" s="72"/>
      <c r="GA210" s="72"/>
      <c r="GB210" s="72"/>
      <c r="GC210" s="72"/>
      <c r="GD210" s="72"/>
      <c r="GE210" s="72"/>
      <c r="GF210" s="72"/>
      <c r="GG210" s="72"/>
      <c r="GH210" s="72"/>
      <c r="GI210" s="72"/>
      <c r="GJ210" s="72"/>
      <c r="GK210" s="72"/>
      <c r="GL210" s="72"/>
      <c r="GM210" s="72"/>
      <c r="GN210" s="72"/>
      <c r="GO210" s="72"/>
      <c r="GP210" s="72"/>
      <c r="GQ210" s="72"/>
      <c r="GR210" s="72"/>
      <c r="GS210" s="72"/>
      <c r="GT210" s="72"/>
      <c r="GU210" s="72"/>
      <c r="GV210" s="72"/>
      <c r="GW210" s="72"/>
      <c r="GX210" s="72"/>
      <c r="GY210" s="72"/>
      <c r="GZ210" s="72"/>
      <c r="HA210" s="72"/>
      <c r="HB210" s="72"/>
      <c r="HC210" s="72"/>
      <c r="HD210" s="72"/>
      <c r="HE210" s="72"/>
      <c r="HF210" s="72"/>
      <c r="HG210" s="72"/>
      <c r="HH210" s="72"/>
      <c r="HI210" s="72"/>
      <c r="HJ210" s="72"/>
      <c r="HK210" s="72"/>
      <c r="HL210" s="72"/>
      <c r="HM210" s="72"/>
      <c r="HN210" s="72"/>
      <c r="HO210" s="72"/>
      <c r="HP210" s="72"/>
      <c r="HQ210" s="72"/>
      <c r="HR210" s="72"/>
      <c r="HS210" s="72"/>
      <c r="HT210" s="72"/>
      <c r="HU210" s="72"/>
      <c r="HV210" s="72"/>
      <c r="HW210" s="72"/>
      <c r="HX210" s="72"/>
      <c r="HY210" s="72"/>
      <c r="HZ210" s="72"/>
      <c r="IA210" s="72"/>
      <c r="IB210" s="72"/>
      <c r="IC210" s="72"/>
      <c r="ID210" s="72"/>
      <c r="IE210" s="72"/>
      <c r="IF210" s="72"/>
      <c r="IG210" s="72"/>
      <c r="IH210" s="72"/>
      <c r="II210" s="72"/>
      <c r="IJ210" s="72"/>
      <c r="IK210" s="72"/>
      <c r="IL210" s="72"/>
      <c r="IM210" s="72"/>
      <c r="IN210" s="72"/>
      <c r="IO210" s="72"/>
      <c r="IP210" s="72"/>
      <c r="IQ210" s="72"/>
      <c r="IR210" s="72"/>
      <c r="IS210" s="72"/>
      <c r="IT210" s="72"/>
      <c r="IU210" s="72"/>
      <c r="IV210" s="72"/>
    </row>
    <row r="211" spans="1:256" s="8" customFormat="1" ht="13.5" customHeight="1">
      <c r="A211" s="327"/>
      <c r="B211" s="68"/>
      <c r="C211" s="69"/>
      <c r="D211" s="114" t="s">
        <v>354</v>
      </c>
      <c r="E211" s="69"/>
      <c r="F211" s="76">
        <f>(175.1)*1.5</f>
        <v>262.64999999999998</v>
      </c>
      <c r="G211" s="70"/>
      <c r="H211" s="70"/>
      <c r="I211" s="102"/>
      <c r="J211" s="298"/>
      <c r="K211" s="226"/>
      <c r="L211" s="226"/>
      <c r="M211" s="226"/>
      <c r="N211" s="226"/>
      <c r="O211" s="226"/>
      <c r="P211" s="226"/>
      <c r="Q211" s="226"/>
      <c r="R211" s="226"/>
      <c r="S211" s="226"/>
      <c r="T211" s="226"/>
      <c r="U211" s="226"/>
      <c r="V211" s="226"/>
      <c r="W211" s="226"/>
      <c r="X211" s="226"/>
      <c r="Y211" s="226"/>
      <c r="Z211" s="226"/>
      <c r="AA211" s="226"/>
      <c r="AB211" s="72"/>
      <c r="AC211" s="72"/>
      <c r="AD211" s="72"/>
      <c r="AE211" s="72"/>
      <c r="AF211" s="72"/>
      <c r="AG211" s="72"/>
      <c r="AH211" s="72"/>
      <c r="AI211" s="72"/>
      <c r="AJ211" s="72"/>
      <c r="AK211" s="72"/>
      <c r="AL211" s="72"/>
      <c r="AM211" s="72"/>
      <c r="AN211" s="72"/>
      <c r="AO211" s="72"/>
      <c r="AP211" s="72"/>
      <c r="AQ211" s="72"/>
      <c r="AR211" s="72"/>
      <c r="AS211" s="72"/>
      <c r="AT211" s="72"/>
      <c r="AU211" s="72"/>
      <c r="AV211" s="72"/>
      <c r="AW211" s="72"/>
      <c r="AX211" s="72"/>
      <c r="AY211" s="72"/>
      <c r="AZ211" s="72"/>
      <c r="BA211" s="72"/>
      <c r="BB211" s="72"/>
      <c r="BC211" s="72"/>
      <c r="BD211" s="72"/>
      <c r="BE211" s="72"/>
      <c r="BF211" s="72"/>
      <c r="BG211" s="72"/>
      <c r="BH211" s="72"/>
      <c r="BI211" s="72"/>
      <c r="BJ211" s="72"/>
      <c r="BK211" s="72"/>
      <c r="BL211" s="72"/>
      <c r="BM211" s="72"/>
      <c r="BN211" s="72"/>
      <c r="BO211" s="72"/>
      <c r="BP211" s="72"/>
      <c r="BQ211" s="72"/>
      <c r="BR211" s="72"/>
      <c r="BS211" s="72"/>
      <c r="BT211" s="72"/>
      <c r="BU211" s="72"/>
      <c r="BV211" s="72"/>
      <c r="BW211" s="72"/>
      <c r="BX211" s="72"/>
      <c r="BY211" s="72"/>
      <c r="BZ211" s="72"/>
      <c r="CA211" s="72"/>
      <c r="CB211" s="72"/>
      <c r="CC211" s="72"/>
      <c r="CD211" s="72"/>
      <c r="CE211" s="72"/>
      <c r="CF211" s="72"/>
      <c r="CG211" s="72"/>
      <c r="CH211" s="72"/>
      <c r="CI211" s="72"/>
      <c r="CJ211" s="72"/>
      <c r="CK211" s="72"/>
      <c r="CL211" s="72"/>
      <c r="CM211" s="72"/>
      <c r="CN211" s="72"/>
      <c r="CO211" s="72"/>
      <c r="CP211" s="72"/>
      <c r="CQ211" s="72"/>
      <c r="CR211" s="72"/>
      <c r="CS211" s="72"/>
      <c r="CT211" s="72"/>
      <c r="CU211" s="72"/>
      <c r="CV211" s="72"/>
      <c r="CW211" s="72"/>
      <c r="CX211" s="72"/>
      <c r="CY211" s="72"/>
      <c r="CZ211" s="72"/>
      <c r="DA211" s="72"/>
      <c r="DB211" s="72"/>
      <c r="DC211" s="72"/>
      <c r="DD211" s="72"/>
      <c r="DE211" s="72"/>
      <c r="DF211" s="72"/>
      <c r="DG211" s="72"/>
      <c r="DH211" s="72"/>
      <c r="DI211" s="72"/>
      <c r="DJ211" s="72"/>
      <c r="DK211" s="72"/>
      <c r="DL211" s="72"/>
      <c r="DM211" s="72"/>
      <c r="DN211" s="72"/>
      <c r="DO211" s="72"/>
      <c r="DP211" s="72"/>
      <c r="DQ211" s="72"/>
      <c r="DR211" s="72"/>
      <c r="DS211" s="72"/>
      <c r="DT211" s="72"/>
      <c r="DU211" s="72"/>
      <c r="DV211" s="72"/>
      <c r="DW211" s="72"/>
      <c r="DX211" s="72"/>
      <c r="DY211" s="72"/>
      <c r="DZ211" s="72"/>
      <c r="EA211" s="72"/>
      <c r="EB211" s="72"/>
      <c r="EC211" s="72"/>
      <c r="ED211" s="72"/>
      <c r="EE211" s="72"/>
      <c r="EF211" s="72"/>
      <c r="EG211" s="72"/>
      <c r="EH211" s="72"/>
      <c r="EI211" s="72"/>
      <c r="EJ211" s="72"/>
      <c r="EK211" s="72"/>
      <c r="EL211" s="72"/>
      <c r="EM211" s="72"/>
      <c r="EN211" s="72"/>
      <c r="EO211" s="72"/>
      <c r="EP211" s="72"/>
      <c r="EQ211" s="72"/>
      <c r="ER211" s="72"/>
      <c r="ES211" s="72"/>
      <c r="ET211" s="72"/>
      <c r="EU211" s="72"/>
      <c r="EV211" s="72"/>
      <c r="EW211" s="72"/>
      <c r="EX211" s="72"/>
      <c r="EY211" s="72"/>
      <c r="EZ211" s="72"/>
      <c r="FA211" s="72"/>
      <c r="FB211" s="72"/>
      <c r="FC211" s="72"/>
      <c r="FD211" s="72"/>
      <c r="FE211" s="72"/>
      <c r="FF211" s="72"/>
      <c r="FG211" s="72"/>
      <c r="FH211" s="72"/>
      <c r="FI211" s="72"/>
      <c r="FJ211" s="72"/>
      <c r="FK211" s="72"/>
      <c r="FL211" s="72"/>
      <c r="FM211" s="72"/>
      <c r="FN211" s="72"/>
      <c r="FO211" s="72"/>
      <c r="FP211" s="72"/>
      <c r="FQ211" s="72"/>
      <c r="FR211" s="72"/>
      <c r="FS211" s="72"/>
      <c r="FT211" s="72"/>
      <c r="FU211" s="72"/>
      <c r="FV211" s="72"/>
      <c r="FW211" s="72"/>
      <c r="FX211" s="72"/>
      <c r="FY211" s="72"/>
      <c r="FZ211" s="72"/>
      <c r="GA211" s="72"/>
      <c r="GB211" s="72"/>
      <c r="GC211" s="72"/>
      <c r="GD211" s="72"/>
      <c r="GE211" s="72"/>
      <c r="GF211" s="72"/>
      <c r="GG211" s="72"/>
      <c r="GH211" s="72"/>
      <c r="GI211" s="72"/>
      <c r="GJ211" s="72"/>
      <c r="GK211" s="72"/>
      <c r="GL211" s="72"/>
      <c r="GM211" s="72"/>
      <c r="GN211" s="72"/>
      <c r="GO211" s="72"/>
      <c r="GP211" s="72"/>
      <c r="GQ211" s="72"/>
      <c r="GR211" s="72"/>
      <c r="GS211" s="72"/>
      <c r="GT211" s="72"/>
      <c r="GU211" s="72"/>
      <c r="GV211" s="72"/>
      <c r="GW211" s="72"/>
      <c r="GX211" s="72"/>
      <c r="GY211" s="72"/>
      <c r="GZ211" s="72"/>
      <c r="HA211" s="72"/>
      <c r="HB211" s="72"/>
      <c r="HC211" s="72"/>
      <c r="HD211" s="72"/>
      <c r="HE211" s="72"/>
      <c r="HF211" s="72"/>
      <c r="HG211" s="72"/>
      <c r="HH211" s="72"/>
      <c r="HI211" s="72"/>
      <c r="HJ211" s="72"/>
      <c r="HK211" s="72"/>
      <c r="HL211" s="72"/>
      <c r="HM211" s="72"/>
      <c r="HN211" s="72"/>
      <c r="HO211" s="72"/>
      <c r="HP211" s="72"/>
      <c r="HQ211" s="72"/>
      <c r="HR211" s="72"/>
      <c r="HS211" s="72"/>
      <c r="HT211" s="72"/>
      <c r="HU211" s="72"/>
      <c r="HV211" s="72"/>
      <c r="HW211" s="72"/>
      <c r="HX211" s="72"/>
      <c r="HY211" s="72"/>
      <c r="HZ211" s="72"/>
      <c r="IA211" s="72"/>
      <c r="IB211" s="72"/>
      <c r="IC211" s="72"/>
      <c r="ID211" s="72"/>
      <c r="IE211" s="72"/>
      <c r="IF211" s="72"/>
      <c r="IG211" s="72"/>
      <c r="IH211" s="72"/>
      <c r="II211" s="72"/>
      <c r="IJ211" s="72"/>
      <c r="IK211" s="72"/>
      <c r="IL211" s="72"/>
      <c r="IM211" s="72"/>
      <c r="IN211" s="72"/>
      <c r="IO211" s="72"/>
      <c r="IP211" s="72"/>
      <c r="IQ211" s="72"/>
      <c r="IR211" s="72"/>
      <c r="IS211" s="72"/>
      <c r="IT211" s="72"/>
      <c r="IU211" s="72"/>
      <c r="IV211" s="72"/>
    </row>
    <row r="212" spans="1:256" s="8" customFormat="1" ht="27" customHeight="1">
      <c r="A212" s="327"/>
      <c r="B212" s="68"/>
      <c r="C212" s="69"/>
      <c r="D212" s="75" t="s">
        <v>355</v>
      </c>
      <c r="E212" s="69"/>
      <c r="F212" s="76">
        <f>(3)*1.5</f>
        <v>4.5</v>
      </c>
      <c r="G212" s="70"/>
      <c r="H212" s="70"/>
      <c r="I212" s="102"/>
      <c r="J212" s="298"/>
      <c r="K212" s="226"/>
      <c r="L212" s="226"/>
      <c r="M212" s="226"/>
      <c r="N212" s="226"/>
      <c r="O212" s="226"/>
      <c r="P212" s="226"/>
      <c r="Q212" s="226"/>
      <c r="R212" s="226"/>
      <c r="S212" s="226"/>
      <c r="T212" s="226"/>
      <c r="U212" s="226"/>
      <c r="V212" s="226"/>
      <c r="W212" s="226"/>
      <c r="X212" s="226"/>
      <c r="Y212" s="226"/>
      <c r="Z212" s="226"/>
      <c r="AA212" s="226"/>
      <c r="AB212" s="72"/>
      <c r="AC212" s="72"/>
      <c r="AD212" s="72"/>
      <c r="AE212" s="72"/>
      <c r="AF212" s="72"/>
      <c r="AG212" s="72"/>
      <c r="AH212" s="72"/>
      <c r="AI212" s="72"/>
      <c r="AJ212" s="72"/>
      <c r="AK212" s="72"/>
      <c r="AL212" s="72"/>
      <c r="AM212" s="72"/>
      <c r="AN212" s="72"/>
      <c r="AO212" s="72"/>
      <c r="AP212" s="72"/>
      <c r="AQ212" s="72"/>
      <c r="AR212" s="72"/>
      <c r="AS212" s="72"/>
      <c r="AT212" s="72"/>
      <c r="AU212" s="72"/>
      <c r="AV212" s="72"/>
      <c r="AW212" s="72"/>
      <c r="AX212" s="72"/>
      <c r="AY212" s="72"/>
      <c r="AZ212" s="72"/>
      <c r="BA212" s="72"/>
      <c r="BB212" s="72"/>
      <c r="BC212" s="72"/>
      <c r="BD212" s="72"/>
      <c r="BE212" s="72"/>
      <c r="BF212" s="72"/>
      <c r="BG212" s="72"/>
      <c r="BH212" s="72"/>
      <c r="BI212" s="72"/>
      <c r="BJ212" s="72"/>
      <c r="BK212" s="72"/>
      <c r="BL212" s="72"/>
      <c r="BM212" s="72"/>
      <c r="BN212" s="72"/>
      <c r="BO212" s="72"/>
      <c r="BP212" s="72"/>
      <c r="BQ212" s="72"/>
      <c r="BR212" s="72"/>
      <c r="BS212" s="72"/>
      <c r="BT212" s="72"/>
      <c r="BU212" s="72"/>
      <c r="BV212" s="72"/>
      <c r="BW212" s="72"/>
      <c r="BX212" s="72"/>
      <c r="BY212" s="72"/>
      <c r="BZ212" s="72"/>
      <c r="CA212" s="72"/>
      <c r="CB212" s="72"/>
      <c r="CC212" s="72"/>
      <c r="CD212" s="72"/>
      <c r="CE212" s="72"/>
      <c r="CF212" s="72"/>
      <c r="CG212" s="72"/>
      <c r="CH212" s="72"/>
      <c r="CI212" s="72"/>
      <c r="CJ212" s="72"/>
      <c r="CK212" s="72"/>
      <c r="CL212" s="72"/>
      <c r="CM212" s="72"/>
      <c r="CN212" s="72"/>
      <c r="CO212" s="72"/>
      <c r="CP212" s="72"/>
      <c r="CQ212" s="72"/>
      <c r="CR212" s="72"/>
      <c r="CS212" s="72"/>
      <c r="CT212" s="72"/>
      <c r="CU212" s="72"/>
      <c r="CV212" s="72"/>
      <c r="CW212" s="72"/>
      <c r="CX212" s="72"/>
      <c r="CY212" s="72"/>
      <c r="CZ212" s="72"/>
      <c r="DA212" s="72"/>
      <c r="DB212" s="72"/>
      <c r="DC212" s="72"/>
      <c r="DD212" s="72"/>
      <c r="DE212" s="72"/>
      <c r="DF212" s="72"/>
      <c r="DG212" s="72"/>
      <c r="DH212" s="72"/>
      <c r="DI212" s="72"/>
      <c r="DJ212" s="72"/>
      <c r="DK212" s="72"/>
      <c r="DL212" s="72"/>
      <c r="DM212" s="72"/>
      <c r="DN212" s="72"/>
      <c r="DO212" s="72"/>
      <c r="DP212" s="72"/>
      <c r="DQ212" s="72"/>
      <c r="DR212" s="72"/>
      <c r="DS212" s="72"/>
      <c r="DT212" s="72"/>
      <c r="DU212" s="72"/>
      <c r="DV212" s="72"/>
      <c r="DW212" s="72"/>
      <c r="DX212" s="72"/>
      <c r="DY212" s="72"/>
      <c r="DZ212" s="72"/>
      <c r="EA212" s="72"/>
      <c r="EB212" s="72"/>
      <c r="EC212" s="72"/>
      <c r="ED212" s="72"/>
      <c r="EE212" s="72"/>
      <c r="EF212" s="72"/>
      <c r="EG212" s="72"/>
      <c r="EH212" s="72"/>
      <c r="EI212" s="72"/>
      <c r="EJ212" s="72"/>
      <c r="EK212" s="72"/>
      <c r="EL212" s="72"/>
      <c r="EM212" s="72"/>
      <c r="EN212" s="72"/>
      <c r="EO212" s="72"/>
      <c r="EP212" s="72"/>
      <c r="EQ212" s="72"/>
      <c r="ER212" s="72"/>
      <c r="ES212" s="72"/>
      <c r="ET212" s="72"/>
      <c r="EU212" s="72"/>
      <c r="EV212" s="72"/>
      <c r="EW212" s="72"/>
      <c r="EX212" s="72"/>
      <c r="EY212" s="72"/>
      <c r="EZ212" s="72"/>
      <c r="FA212" s="72"/>
      <c r="FB212" s="72"/>
      <c r="FC212" s="72"/>
      <c r="FD212" s="72"/>
      <c r="FE212" s="72"/>
      <c r="FF212" s="72"/>
      <c r="FG212" s="72"/>
      <c r="FH212" s="72"/>
      <c r="FI212" s="72"/>
      <c r="FJ212" s="72"/>
      <c r="FK212" s="72"/>
      <c r="FL212" s="72"/>
      <c r="FM212" s="72"/>
      <c r="FN212" s="72"/>
      <c r="FO212" s="72"/>
      <c r="FP212" s="72"/>
      <c r="FQ212" s="72"/>
      <c r="FR212" s="72"/>
      <c r="FS212" s="72"/>
      <c r="FT212" s="72"/>
      <c r="FU212" s="72"/>
      <c r="FV212" s="72"/>
      <c r="FW212" s="72"/>
      <c r="FX212" s="72"/>
      <c r="FY212" s="72"/>
      <c r="FZ212" s="72"/>
      <c r="GA212" s="72"/>
      <c r="GB212" s="72"/>
      <c r="GC212" s="72"/>
      <c r="GD212" s="72"/>
      <c r="GE212" s="72"/>
      <c r="GF212" s="72"/>
      <c r="GG212" s="72"/>
      <c r="GH212" s="72"/>
      <c r="GI212" s="72"/>
      <c r="GJ212" s="72"/>
      <c r="GK212" s="72"/>
      <c r="GL212" s="72"/>
      <c r="GM212" s="72"/>
      <c r="GN212" s="72"/>
      <c r="GO212" s="72"/>
      <c r="GP212" s="72"/>
      <c r="GQ212" s="72"/>
      <c r="GR212" s="72"/>
      <c r="GS212" s="72"/>
      <c r="GT212" s="72"/>
      <c r="GU212" s="72"/>
      <c r="GV212" s="72"/>
      <c r="GW212" s="72"/>
      <c r="GX212" s="72"/>
      <c r="GY212" s="72"/>
      <c r="GZ212" s="72"/>
      <c r="HA212" s="72"/>
      <c r="HB212" s="72"/>
      <c r="HC212" s="72"/>
      <c r="HD212" s="72"/>
      <c r="HE212" s="72"/>
      <c r="HF212" s="72"/>
      <c r="HG212" s="72"/>
      <c r="HH212" s="72"/>
      <c r="HI212" s="72"/>
      <c r="HJ212" s="72"/>
      <c r="HK212" s="72"/>
      <c r="HL212" s="72"/>
      <c r="HM212" s="72"/>
      <c r="HN212" s="72"/>
      <c r="HO212" s="72"/>
      <c r="HP212" s="72"/>
      <c r="HQ212" s="72"/>
      <c r="HR212" s="72"/>
      <c r="HS212" s="72"/>
      <c r="HT212" s="72"/>
      <c r="HU212" s="72"/>
      <c r="HV212" s="72"/>
      <c r="HW212" s="72"/>
      <c r="HX212" s="72"/>
      <c r="HY212" s="72"/>
      <c r="HZ212" s="72"/>
      <c r="IA212" s="72"/>
      <c r="IB212" s="72"/>
      <c r="IC212" s="72"/>
      <c r="ID212" s="72"/>
      <c r="IE212" s="72"/>
      <c r="IF212" s="72"/>
      <c r="IG212" s="72"/>
      <c r="IH212" s="72"/>
      <c r="II212" s="72"/>
      <c r="IJ212" s="72"/>
      <c r="IK212" s="72"/>
      <c r="IL212" s="72"/>
      <c r="IM212" s="72"/>
      <c r="IN212" s="72"/>
      <c r="IO212" s="72"/>
      <c r="IP212" s="72"/>
      <c r="IQ212" s="72"/>
      <c r="IR212" s="72"/>
      <c r="IS212" s="72"/>
      <c r="IT212" s="72"/>
      <c r="IU212" s="72"/>
      <c r="IV212" s="72"/>
    </row>
    <row r="213" spans="1:256" s="8" customFormat="1" ht="13.5" customHeight="1">
      <c r="A213" s="67">
        <v>50</v>
      </c>
      <c r="B213" s="69">
        <v>711</v>
      </c>
      <c r="C213" s="69">
        <v>711131821</v>
      </c>
      <c r="D213" s="69" t="s">
        <v>219</v>
      </c>
      <c r="E213" s="69" t="s">
        <v>35</v>
      </c>
      <c r="F213" s="101">
        <f>SUM(F214)</f>
        <v>4.3056000000000001</v>
      </c>
      <c r="G213" s="70"/>
      <c r="H213" s="70">
        <f>F213*G213</f>
        <v>0</v>
      </c>
      <c r="I213" s="102" t="s">
        <v>105</v>
      </c>
      <c r="J213" s="298"/>
      <c r="K213" s="226"/>
      <c r="L213" s="226"/>
      <c r="M213" s="226"/>
      <c r="N213" s="226"/>
      <c r="O213" s="226"/>
      <c r="P213" s="226"/>
      <c r="Q213" s="226"/>
      <c r="R213" s="226"/>
      <c r="S213" s="226"/>
      <c r="T213" s="226"/>
      <c r="U213" s="226"/>
      <c r="V213" s="226"/>
      <c r="W213" s="226"/>
      <c r="X213" s="226"/>
      <c r="Y213" s="226"/>
      <c r="Z213" s="226"/>
      <c r="AA213" s="226"/>
      <c r="AB213" s="72"/>
      <c r="AC213" s="72"/>
      <c r="AD213" s="72"/>
      <c r="AE213" s="72"/>
      <c r="AF213" s="72"/>
      <c r="AG213" s="72"/>
      <c r="AH213" s="72"/>
      <c r="AI213" s="72"/>
      <c r="AJ213" s="72"/>
      <c r="AK213" s="72"/>
      <c r="AL213" s="72"/>
      <c r="AM213" s="72"/>
      <c r="AN213" s="72"/>
      <c r="AO213" s="72"/>
      <c r="AP213" s="72"/>
      <c r="AQ213" s="72"/>
      <c r="AR213" s="72"/>
      <c r="AS213" s="72"/>
      <c r="AT213" s="72"/>
      <c r="AU213" s="72"/>
      <c r="AV213" s="72"/>
      <c r="AW213" s="72"/>
      <c r="AX213" s="72"/>
      <c r="AY213" s="72"/>
      <c r="AZ213" s="72"/>
      <c r="BA213" s="72"/>
      <c r="BB213" s="72"/>
      <c r="BC213" s="72"/>
      <c r="BD213" s="72"/>
      <c r="BE213" s="72"/>
      <c r="BF213" s="72"/>
      <c r="BG213" s="72"/>
      <c r="BH213" s="72"/>
      <c r="BI213" s="72"/>
      <c r="BJ213" s="72"/>
      <c r="BK213" s="72"/>
      <c r="BL213" s="72"/>
      <c r="BM213" s="72"/>
      <c r="BN213" s="72"/>
      <c r="BO213" s="72"/>
      <c r="BP213" s="72"/>
      <c r="BQ213" s="72"/>
      <c r="BR213" s="72"/>
      <c r="BS213" s="72"/>
      <c r="BT213" s="72"/>
      <c r="BU213" s="72"/>
      <c r="BV213" s="72"/>
      <c r="BW213" s="72"/>
      <c r="BX213" s="72"/>
      <c r="BY213" s="72"/>
      <c r="BZ213" s="72"/>
      <c r="CA213" s="72"/>
      <c r="CB213" s="72"/>
      <c r="CC213" s="72"/>
      <c r="CD213" s="72"/>
      <c r="CE213" s="72"/>
      <c r="CF213" s="72"/>
      <c r="CG213" s="72"/>
      <c r="CH213" s="72"/>
      <c r="CI213" s="72"/>
      <c r="CJ213" s="72"/>
      <c r="CK213" s="72"/>
      <c r="CL213" s="72"/>
      <c r="CM213" s="72"/>
      <c r="CN213" s="72"/>
      <c r="CO213" s="72"/>
      <c r="CP213" s="72"/>
      <c r="CQ213" s="72"/>
      <c r="CR213" s="72"/>
      <c r="CS213" s="72"/>
      <c r="CT213" s="72"/>
      <c r="CU213" s="72"/>
      <c r="CV213" s="72"/>
      <c r="CW213" s="72"/>
      <c r="CX213" s="72"/>
      <c r="CY213" s="72"/>
      <c r="CZ213" s="72"/>
      <c r="DA213" s="72"/>
      <c r="DB213" s="72"/>
      <c r="DC213" s="72"/>
      <c r="DD213" s="72"/>
      <c r="DE213" s="72"/>
      <c r="DF213" s="72"/>
      <c r="DG213" s="72"/>
      <c r="DH213" s="72"/>
      <c r="DI213" s="72"/>
      <c r="DJ213" s="72"/>
      <c r="DK213" s="72"/>
      <c r="DL213" s="72"/>
      <c r="DM213" s="72"/>
      <c r="DN213" s="72"/>
      <c r="DO213" s="72"/>
      <c r="DP213" s="72"/>
      <c r="DQ213" s="72"/>
      <c r="DR213" s="72"/>
      <c r="DS213" s="72"/>
      <c r="DT213" s="72"/>
      <c r="DU213" s="72"/>
      <c r="DV213" s="72"/>
      <c r="DW213" s="72"/>
      <c r="DX213" s="72"/>
      <c r="DY213" s="72"/>
      <c r="DZ213" s="72"/>
      <c r="EA213" s="72"/>
      <c r="EB213" s="72"/>
      <c r="EC213" s="72"/>
      <c r="ED213" s="72"/>
      <c r="EE213" s="72"/>
    </row>
    <row r="214" spans="1:256" s="8" customFormat="1" ht="27" customHeight="1">
      <c r="A214" s="327"/>
      <c r="B214" s="68"/>
      <c r="C214" s="69"/>
      <c r="D214" s="75" t="s">
        <v>356</v>
      </c>
      <c r="E214" s="69"/>
      <c r="F214" s="76">
        <f>((17.8*2+9.8*2)*0.052)*1.5</f>
        <v>4.3056000000000001</v>
      </c>
      <c r="G214" s="70"/>
      <c r="H214" s="70"/>
      <c r="I214" s="307"/>
      <c r="J214" s="226"/>
      <c r="K214" s="226"/>
      <c r="L214" s="226"/>
      <c r="M214" s="226"/>
      <c r="N214" s="226"/>
      <c r="O214" s="226"/>
      <c r="P214" s="226"/>
      <c r="Q214" s="226"/>
      <c r="R214" s="226"/>
      <c r="S214" s="226"/>
      <c r="T214" s="226"/>
      <c r="U214" s="226"/>
      <c r="V214" s="226"/>
      <c r="W214" s="226"/>
      <c r="X214" s="226"/>
      <c r="Y214" s="226"/>
      <c r="Z214" s="226"/>
      <c r="AA214" s="226"/>
      <c r="AB214" s="72"/>
      <c r="AC214" s="72"/>
      <c r="AD214" s="72"/>
      <c r="AE214" s="72"/>
      <c r="AF214" s="72"/>
      <c r="AG214" s="72"/>
      <c r="AH214" s="72"/>
      <c r="AI214" s="72"/>
      <c r="AJ214" s="72"/>
      <c r="AK214" s="72"/>
      <c r="AL214" s="72"/>
      <c r="AM214" s="72"/>
      <c r="AN214" s="72"/>
      <c r="AO214" s="72"/>
      <c r="AP214" s="72"/>
      <c r="AQ214" s="72"/>
      <c r="AR214" s="72"/>
      <c r="AS214" s="72"/>
      <c r="AT214" s="72"/>
      <c r="AU214" s="72"/>
      <c r="AV214" s="72"/>
      <c r="AW214" s="72"/>
      <c r="AX214" s="72"/>
      <c r="AY214" s="72"/>
      <c r="AZ214" s="72"/>
      <c r="BA214" s="72"/>
      <c r="BB214" s="72"/>
      <c r="BC214" s="72"/>
      <c r="BD214" s="72"/>
      <c r="BE214" s="72"/>
      <c r="BF214" s="72"/>
      <c r="BG214" s="72"/>
      <c r="BH214" s="72"/>
      <c r="BI214" s="72"/>
      <c r="BJ214" s="72"/>
      <c r="BK214" s="72"/>
      <c r="BL214" s="72"/>
      <c r="BM214" s="72"/>
      <c r="BN214" s="72"/>
      <c r="BO214" s="72"/>
      <c r="BP214" s="72"/>
      <c r="BQ214" s="72"/>
      <c r="BR214" s="72"/>
      <c r="BS214" s="72"/>
      <c r="BT214" s="72"/>
      <c r="BU214" s="72"/>
      <c r="BV214" s="72"/>
      <c r="BW214" s="72"/>
      <c r="BX214" s="72"/>
      <c r="BY214" s="72"/>
      <c r="BZ214" s="72"/>
      <c r="CA214" s="72"/>
      <c r="CB214" s="72"/>
      <c r="CC214" s="72"/>
      <c r="CD214" s="72"/>
      <c r="CE214" s="72"/>
      <c r="CF214" s="72"/>
      <c r="CG214" s="72"/>
      <c r="CH214" s="72"/>
      <c r="CI214" s="72"/>
      <c r="CJ214" s="72"/>
      <c r="CK214" s="72"/>
      <c r="CL214" s="72"/>
      <c r="CM214" s="72"/>
      <c r="CN214" s="72"/>
      <c r="CO214" s="72"/>
      <c r="CP214" s="72"/>
      <c r="CQ214" s="72"/>
      <c r="CR214" s="72"/>
      <c r="CS214" s="72"/>
      <c r="CT214" s="72"/>
      <c r="CU214" s="72"/>
      <c r="CV214" s="72"/>
      <c r="CW214" s="72"/>
      <c r="CX214" s="72"/>
      <c r="CY214" s="72"/>
      <c r="CZ214" s="72"/>
      <c r="DA214" s="72"/>
      <c r="DB214" s="72"/>
      <c r="DC214" s="72"/>
      <c r="DD214" s="72"/>
      <c r="DE214" s="72"/>
      <c r="DF214" s="72"/>
      <c r="DG214" s="72"/>
      <c r="DH214" s="72"/>
      <c r="DI214" s="72"/>
      <c r="DJ214" s="72"/>
      <c r="DK214" s="72"/>
      <c r="DL214" s="72"/>
      <c r="DM214" s="72"/>
      <c r="DN214" s="72"/>
      <c r="DO214" s="72"/>
      <c r="DP214" s="72"/>
      <c r="DQ214" s="72"/>
      <c r="DR214" s="72"/>
      <c r="DS214" s="72"/>
      <c r="DT214" s="72"/>
      <c r="DU214" s="72"/>
      <c r="DV214" s="72"/>
      <c r="DW214" s="72"/>
      <c r="DX214" s="72"/>
      <c r="DY214" s="72"/>
      <c r="DZ214" s="72"/>
      <c r="EA214" s="72"/>
      <c r="EB214" s="72"/>
      <c r="EC214" s="72"/>
      <c r="ED214" s="72"/>
      <c r="EE214" s="72"/>
    </row>
    <row r="215" spans="1:256" s="8" customFormat="1" ht="13.5" customHeight="1">
      <c r="A215" s="85">
        <v>51</v>
      </c>
      <c r="B215" s="88" t="s">
        <v>65</v>
      </c>
      <c r="C215" s="88" t="s">
        <v>73</v>
      </c>
      <c r="D215" s="88" t="s">
        <v>74</v>
      </c>
      <c r="E215" s="88" t="s">
        <v>68</v>
      </c>
      <c r="F215" s="89">
        <f>F216</f>
        <v>2</v>
      </c>
      <c r="G215" s="91"/>
      <c r="H215" s="91">
        <f>F215*G215</f>
        <v>0</v>
      </c>
      <c r="I215" s="71" t="s">
        <v>36</v>
      </c>
      <c r="J215" s="226"/>
      <c r="K215" s="226"/>
      <c r="L215" s="226"/>
      <c r="M215" s="226"/>
      <c r="N215" s="226"/>
      <c r="O215" s="226"/>
      <c r="P215" s="226"/>
      <c r="Q215" s="226"/>
      <c r="R215" s="226"/>
      <c r="S215" s="226"/>
      <c r="T215" s="226"/>
      <c r="U215" s="226"/>
      <c r="V215" s="226"/>
      <c r="W215" s="226"/>
      <c r="X215" s="226"/>
      <c r="Y215" s="226"/>
      <c r="Z215" s="226"/>
      <c r="AA215" s="226"/>
      <c r="AB215" s="72"/>
      <c r="AC215" s="72"/>
      <c r="AD215" s="72"/>
      <c r="AE215" s="72"/>
      <c r="AF215" s="72"/>
      <c r="AG215" s="72"/>
      <c r="AH215" s="72"/>
      <c r="AI215" s="72"/>
      <c r="AJ215" s="72"/>
      <c r="AK215" s="72"/>
      <c r="AL215" s="72"/>
      <c r="AM215" s="72"/>
      <c r="AN215" s="72"/>
      <c r="AO215" s="72"/>
      <c r="AP215" s="72"/>
      <c r="AQ215" s="72"/>
      <c r="AR215" s="72"/>
      <c r="AS215" s="72"/>
      <c r="AT215" s="72"/>
      <c r="AU215" s="72"/>
      <c r="AV215" s="72"/>
      <c r="AW215" s="72"/>
      <c r="AX215" s="72"/>
      <c r="AY215" s="72"/>
      <c r="AZ215" s="72"/>
      <c r="BA215" s="72"/>
      <c r="BB215" s="72"/>
      <c r="BC215" s="72"/>
      <c r="BD215" s="72"/>
      <c r="BE215" s="72"/>
      <c r="BF215" s="72"/>
      <c r="BG215" s="72"/>
      <c r="BH215" s="72"/>
      <c r="BI215" s="72"/>
      <c r="BJ215" s="72"/>
      <c r="BK215" s="72"/>
      <c r="BL215" s="72"/>
      <c r="BM215" s="72"/>
      <c r="BN215" s="72"/>
      <c r="BO215" s="72"/>
      <c r="BP215" s="72"/>
      <c r="BQ215" s="72"/>
      <c r="BR215" s="72"/>
      <c r="BS215" s="72"/>
      <c r="BT215" s="72"/>
      <c r="BU215" s="72"/>
      <c r="BV215" s="72"/>
      <c r="BW215" s="72"/>
      <c r="BX215" s="72"/>
      <c r="BY215" s="72"/>
      <c r="BZ215" s="72"/>
      <c r="CA215" s="72"/>
      <c r="CB215" s="72"/>
      <c r="CC215" s="72"/>
      <c r="CD215" s="72"/>
      <c r="CE215" s="72"/>
      <c r="CF215" s="72"/>
      <c r="CG215" s="72"/>
      <c r="CH215" s="72"/>
      <c r="CI215" s="72"/>
      <c r="CJ215" s="72"/>
      <c r="CK215" s="72"/>
      <c r="CL215" s="72"/>
      <c r="CM215" s="72"/>
      <c r="CN215" s="72"/>
      <c r="CO215" s="72"/>
      <c r="CP215" s="72"/>
      <c r="CQ215" s="72"/>
      <c r="CR215" s="72"/>
      <c r="CS215" s="72"/>
      <c r="CT215" s="72"/>
      <c r="CU215" s="72"/>
      <c r="CV215" s="72"/>
      <c r="CW215" s="72"/>
      <c r="CX215" s="72"/>
      <c r="CY215" s="72"/>
      <c r="CZ215" s="72"/>
      <c r="DA215" s="72"/>
      <c r="DB215" s="72"/>
      <c r="DC215" s="72"/>
      <c r="DD215" s="72"/>
      <c r="DE215" s="72"/>
      <c r="DF215" s="72"/>
      <c r="DG215" s="72"/>
      <c r="DH215" s="72"/>
      <c r="DI215" s="72"/>
      <c r="DJ215" s="72"/>
      <c r="DK215" s="72"/>
      <c r="DL215" s="72"/>
      <c r="DM215" s="72"/>
      <c r="DN215" s="72"/>
      <c r="DO215" s="72"/>
      <c r="DP215" s="72"/>
      <c r="DQ215" s="72"/>
      <c r="DR215" s="72"/>
      <c r="DS215" s="72"/>
      <c r="DT215" s="72"/>
      <c r="DU215" s="72"/>
      <c r="DV215" s="72"/>
      <c r="DW215" s="72"/>
      <c r="DX215" s="72"/>
      <c r="DY215" s="72"/>
      <c r="DZ215" s="72"/>
      <c r="EA215" s="72"/>
      <c r="EB215" s="72"/>
      <c r="EC215" s="72"/>
      <c r="ED215" s="72"/>
      <c r="EE215" s="72"/>
    </row>
    <row r="216" spans="1:256" s="8" customFormat="1" ht="13.5" customHeight="1">
      <c r="A216" s="154"/>
      <c r="B216" s="155"/>
      <c r="C216" s="155"/>
      <c r="D216" s="119" t="s">
        <v>220</v>
      </c>
      <c r="E216" s="155"/>
      <c r="F216" s="156">
        <v>2</v>
      </c>
      <c r="G216" s="157"/>
      <c r="H216" s="91"/>
      <c r="I216" s="144"/>
      <c r="J216" s="226"/>
      <c r="K216" s="226"/>
      <c r="L216" s="226"/>
      <c r="M216" s="226"/>
      <c r="N216" s="226"/>
      <c r="O216" s="226"/>
      <c r="P216" s="226"/>
      <c r="Q216" s="226"/>
      <c r="R216" s="226"/>
      <c r="S216" s="226"/>
      <c r="T216" s="226"/>
      <c r="U216" s="226"/>
      <c r="V216" s="226"/>
      <c r="W216" s="226"/>
      <c r="X216" s="226"/>
      <c r="Y216" s="226"/>
      <c r="Z216" s="226"/>
      <c r="AA216" s="226"/>
      <c r="AB216" s="72"/>
      <c r="AC216" s="72"/>
      <c r="AD216" s="72"/>
      <c r="AE216" s="72"/>
      <c r="AF216" s="72"/>
      <c r="AG216" s="72"/>
      <c r="AH216" s="72"/>
      <c r="AI216" s="72"/>
      <c r="AJ216" s="72"/>
      <c r="AK216" s="72"/>
      <c r="AL216" s="72"/>
      <c r="AM216" s="72"/>
      <c r="AN216" s="72"/>
      <c r="AO216" s="72"/>
      <c r="AP216" s="72"/>
      <c r="AQ216" s="72"/>
      <c r="AR216" s="72"/>
      <c r="AS216" s="72"/>
      <c r="AT216" s="72"/>
      <c r="AU216" s="72"/>
      <c r="AV216" s="72"/>
      <c r="AW216" s="72"/>
      <c r="AX216" s="72"/>
      <c r="AY216" s="72"/>
      <c r="AZ216" s="72"/>
      <c r="BA216" s="72"/>
      <c r="BB216" s="72"/>
      <c r="BC216" s="72"/>
      <c r="BD216" s="72"/>
      <c r="BE216" s="72"/>
      <c r="BF216" s="72"/>
      <c r="BG216" s="72"/>
      <c r="BH216" s="72"/>
      <c r="BI216" s="72"/>
      <c r="BJ216" s="72"/>
      <c r="BK216" s="72"/>
      <c r="BL216" s="72"/>
      <c r="BM216" s="72"/>
      <c r="BN216" s="72"/>
      <c r="BO216" s="72"/>
      <c r="BP216" s="72"/>
      <c r="BQ216" s="72"/>
      <c r="BR216" s="72"/>
      <c r="BS216" s="72"/>
      <c r="BT216" s="72"/>
      <c r="BU216" s="72"/>
      <c r="BV216" s="72"/>
      <c r="BW216" s="72"/>
      <c r="BX216" s="72"/>
      <c r="BY216" s="72"/>
      <c r="BZ216" s="72"/>
      <c r="CA216" s="72"/>
      <c r="CB216" s="72"/>
      <c r="CC216" s="72"/>
      <c r="CD216" s="72"/>
      <c r="CE216" s="72"/>
      <c r="CF216" s="72"/>
      <c r="CG216" s="72"/>
      <c r="CH216" s="72"/>
      <c r="CI216" s="72"/>
      <c r="CJ216" s="72"/>
      <c r="CK216" s="72"/>
      <c r="CL216" s="72"/>
      <c r="CM216" s="72"/>
      <c r="CN216" s="72"/>
      <c r="CO216" s="72"/>
      <c r="CP216" s="72"/>
      <c r="CQ216" s="72"/>
      <c r="CR216" s="72"/>
      <c r="CS216" s="72"/>
      <c r="CT216" s="72"/>
      <c r="CU216" s="72"/>
      <c r="CV216" s="72"/>
      <c r="CW216" s="72"/>
      <c r="CX216" s="72"/>
      <c r="CY216" s="72"/>
      <c r="CZ216" s="72"/>
      <c r="DA216" s="72"/>
      <c r="DB216" s="72"/>
      <c r="DC216" s="72"/>
      <c r="DD216" s="72"/>
      <c r="DE216" s="72"/>
      <c r="DF216" s="72"/>
      <c r="DG216" s="72"/>
      <c r="DH216" s="72"/>
      <c r="DI216" s="72"/>
      <c r="DJ216" s="72"/>
      <c r="DK216" s="72"/>
      <c r="DL216" s="72"/>
      <c r="DM216" s="72"/>
      <c r="DN216" s="72"/>
      <c r="DO216" s="72"/>
      <c r="DP216" s="72"/>
      <c r="DQ216" s="72"/>
      <c r="DR216" s="72"/>
      <c r="DS216" s="72"/>
      <c r="DT216" s="72"/>
      <c r="DU216" s="72"/>
      <c r="DV216" s="72"/>
      <c r="DW216" s="72"/>
      <c r="DX216" s="72"/>
      <c r="DY216" s="72"/>
      <c r="DZ216" s="72"/>
      <c r="EA216" s="72"/>
      <c r="EB216" s="72"/>
      <c r="EC216" s="72"/>
      <c r="ED216" s="72"/>
      <c r="EE216" s="72"/>
    </row>
    <row r="217" spans="1:256" s="8" customFormat="1" ht="13.5" customHeight="1">
      <c r="A217" s="154"/>
      <c r="B217" s="155"/>
      <c r="C217" s="155"/>
      <c r="D217" s="119" t="s">
        <v>76</v>
      </c>
      <c r="E217" s="155"/>
      <c r="F217" s="156"/>
      <c r="G217" s="157"/>
      <c r="H217" s="91"/>
      <c r="I217" s="144"/>
      <c r="J217" s="226"/>
      <c r="K217" s="226"/>
      <c r="L217" s="226"/>
      <c r="M217" s="226"/>
      <c r="N217" s="226"/>
      <c r="O217" s="226"/>
      <c r="P217" s="226"/>
      <c r="Q217" s="226"/>
      <c r="R217" s="226"/>
      <c r="S217" s="226"/>
      <c r="T217" s="226"/>
      <c r="U217" s="226"/>
      <c r="V217" s="226"/>
      <c r="W217" s="226"/>
      <c r="X217" s="226"/>
      <c r="Y217" s="226"/>
      <c r="Z217" s="226"/>
      <c r="AA217" s="226"/>
      <c r="AB217" s="72"/>
      <c r="AC217" s="72"/>
      <c r="AD217" s="72"/>
      <c r="AE217" s="72"/>
      <c r="AF217" s="72"/>
      <c r="AG217" s="72"/>
      <c r="AH217" s="72"/>
      <c r="AI217" s="72"/>
      <c r="AJ217" s="72"/>
      <c r="AK217" s="72"/>
      <c r="AL217" s="72"/>
      <c r="AM217" s="72"/>
      <c r="AN217" s="72"/>
      <c r="AO217" s="72"/>
      <c r="AP217" s="72"/>
      <c r="AQ217" s="72"/>
      <c r="AR217" s="72"/>
      <c r="AS217" s="72"/>
      <c r="AT217" s="72"/>
      <c r="AU217" s="72"/>
      <c r="AV217" s="72"/>
      <c r="AW217" s="72"/>
      <c r="AX217" s="72"/>
      <c r="AY217" s="72"/>
      <c r="AZ217" s="72"/>
      <c r="BA217" s="72"/>
      <c r="BB217" s="72"/>
      <c r="BC217" s="72"/>
      <c r="BD217" s="72"/>
      <c r="BE217" s="72"/>
      <c r="BF217" s="72"/>
      <c r="BG217" s="72"/>
      <c r="BH217" s="72"/>
      <c r="BI217" s="72"/>
      <c r="BJ217" s="72"/>
      <c r="BK217" s="72"/>
      <c r="BL217" s="72"/>
      <c r="BM217" s="72"/>
      <c r="BN217" s="72"/>
      <c r="BO217" s="72"/>
      <c r="BP217" s="72"/>
      <c r="BQ217" s="72"/>
      <c r="BR217" s="72"/>
      <c r="BS217" s="72"/>
      <c r="BT217" s="72"/>
      <c r="BU217" s="72"/>
      <c r="BV217" s="72"/>
      <c r="BW217" s="72"/>
      <c r="BX217" s="72"/>
      <c r="BY217" s="72"/>
      <c r="BZ217" s="72"/>
      <c r="CA217" s="72"/>
      <c r="CB217" s="72"/>
      <c r="CC217" s="72"/>
      <c r="CD217" s="72"/>
      <c r="CE217" s="72"/>
      <c r="CF217" s="72"/>
      <c r="CG217" s="72"/>
      <c r="CH217" s="72"/>
      <c r="CI217" s="72"/>
      <c r="CJ217" s="72"/>
      <c r="CK217" s="72"/>
      <c r="CL217" s="72"/>
      <c r="CM217" s="72"/>
      <c r="CN217" s="72"/>
      <c r="CO217" s="72"/>
      <c r="CP217" s="72"/>
      <c r="CQ217" s="72"/>
      <c r="CR217" s="72"/>
      <c r="CS217" s="72"/>
      <c r="CT217" s="72"/>
      <c r="CU217" s="72"/>
      <c r="CV217" s="72"/>
      <c r="CW217" s="72"/>
      <c r="CX217" s="72"/>
      <c r="CY217" s="72"/>
      <c r="CZ217" s="72"/>
      <c r="DA217" s="72"/>
      <c r="DB217" s="72"/>
      <c r="DC217" s="72"/>
      <c r="DD217" s="72"/>
      <c r="DE217" s="72"/>
      <c r="DF217" s="72"/>
      <c r="DG217" s="72"/>
      <c r="DH217" s="72"/>
      <c r="DI217" s="72"/>
      <c r="DJ217" s="72"/>
      <c r="DK217" s="72"/>
      <c r="DL217" s="72"/>
      <c r="DM217" s="72"/>
      <c r="DN217" s="72"/>
      <c r="DO217" s="72"/>
      <c r="DP217" s="72"/>
      <c r="DQ217" s="72"/>
      <c r="DR217" s="72"/>
      <c r="DS217" s="72"/>
      <c r="DT217" s="72"/>
      <c r="DU217" s="72"/>
      <c r="DV217" s="72"/>
      <c r="DW217" s="72"/>
      <c r="DX217" s="72"/>
      <c r="DY217" s="72"/>
      <c r="DZ217" s="72"/>
      <c r="EA217" s="72"/>
      <c r="EB217" s="72"/>
      <c r="EC217" s="72"/>
      <c r="ED217" s="72"/>
      <c r="EE217" s="72"/>
    </row>
    <row r="218" spans="1:256" s="41" customFormat="1" ht="13.5" customHeight="1">
      <c r="A218" s="140"/>
      <c r="B218" s="141"/>
      <c r="C218" s="141">
        <v>713</v>
      </c>
      <c r="D218" s="141" t="s">
        <v>115</v>
      </c>
      <c r="E218" s="141"/>
      <c r="F218" s="142"/>
      <c r="G218" s="143"/>
      <c r="H218" s="143">
        <f>SUM(H219:H227)</f>
        <v>0</v>
      </c>
      <c r="I218" s="169"/>
      <c r="J218" s="287"/>
    </row>
    <row r="219" spans="1:256" s="47" customFormat="1" ht="13.5" customHeight="1">
      <c r="A219" s="85">
        <v>52</v>
      </c>
      <c r="B219" s="86" t="s">
        <v>221</v>
      </c>
      <c r="C219" s="105">
        <v>713120852</v>
      </c>
      <c r="D219" s="106" t="s">
        <v>222</v>
      </c>
      <c r="E219" s="107" t="s">
        <v>35</v>
      </c>
      <c r="F219" s="288">
        <f>SUM(F221:F221)</f>
        <v>175.1</v>
      </c>
      <c r="G219" s="289"/>
      <c r="H219" s="91">
        <f>F219*G219</f>
        <v>0</v>
      </c>
      <c r="I219" s="102" t="s">
        <v>105</v>
      </c>
      <c r="J219" s="29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  <c r="AH219" s="40"/>
      <c r="AI219" s="40"/>
      <c r="AJ219" s="40"/>
      <c r="AK219" s="40"/>
      <c r="AL219" s="40"/>
      <c r="AM219" s="40"/>
      <c r="AN219" s="40"/>
      <c r="AO219" s="40"/>
      <c r="AP219" s="40"/>
      <c r="AQ219" s="40"/>
      <c r="AR219" s="40"/>
      <c r="AS219" s="40"/>
      <c r="AT219" s="40"/>
      <c r="AU219" s="40"/>
      <c r="AV219" s="40"/>
      <c r="AW219" s="40"/>
      <c r="AX219" s="40"/>
      <c r="AY219" s="40"/>
      <c r="AZ219" s="40"/>
      <c r="BA219" s="40"/>
      <c r="BB219" s="40"/>
      <c r="BC219" s="40"/>
      <c r="BD219" s="40"/>
      <c r="BE219" s="40"/>
      <c r="BF219" s="40"/>
      <c r="BG219" s="40"/>
      <c r="BH219" s="40"/>
      <c r="BI219" s="40"/>
      <c r="BJ219" s="40"/>
      <c r="BK219" s="40"/>
      <c r="BL219" s="40"/>
      <c r="BM219" s="40"/>
      <c r="BN219" s="40"/>
      <c r="BO219" s="40"/>
      <c r="BP219" s="40"/>
      <c r="BQ219" s="40"/>
      <c r="BR219" s="40"/>
      <c r="BS219" s="40"/>
      <c r="BT219" s="40"/>
      <c r="BU219" s="40"/>
      <c r="BV219" s="40"/>
      <c r="BW219" s="40"/>
      <c r="BX219" s="40"/>
      <c r="BY219" s="40"/>
      <c r="BZ219" s="40"/>
      <c r="CA219" s="40"/>
      <c r="CB219" s="40"/>
      <c r="CC219" s="40"/>
      <c r="CD219" s="40"/>
      <c r="CE219" s="40"/>
      <c r="CF219" s="40"/>
      <c r="CG219" s="40"/>
      <c r="CH219" s="40"/>
      <c r="CI219" s="40"/>
      <c r="CJ219" s="40"/>
      <c r="CK219" s="40"/>
      <c r="CL219" s="40"/>
      <c r="CM219" s="40"/>
      <c r="CN219" s="40"/>
      <c r="CO219" s="40"/>
      <c r="CP219" s="40"/>
      <c r="CQ219" s="40"/>
      <c r="CR219" s="40"/>
      <c r="CS219" s="40"/>
      <c r="CT219" s="40"/>
      <c r="CU219" s="40"/>
      <c r="CV219" s="40"/>
      <c r="CW219" s="40"/>
      <c r="CX219" s="40"/>
      <c r="CY219" s="40"/>
      <c r="CZ219" s="40"/>
      <c r="DA219" s="40"/>
      <c r="DB219" s="40"/>
      <c r="DC219" s="40"/>
      <c r="DD219" s="40"/>
      <c r="DE219" s="40"/>
      <c r="DF219" s="40"/>
      <c r="DG219" s="40"/>
      <c r="DH219" s="40"/>
      <c r="DI219" s="40"/>
      <c r="DJ219" s="40"/>
      <c r="DK219" s="40"/>
      <c r="DL219" s="40"/>
      <c r="DM219" s="40"/>
      <c r="DN219" s="40"/>
      <c r="DO219" s="40"/>
      <c r="DP219" s="40"/>
      <c r="DQ219" s="40"/>
      <c r="DR219" s="40"/>
      <c r="DS219" s="40"/>
      <c r="DT219" s="40"/>
      <c r="DU219" s="40"/>
      <c r="DV219" s="40"/>
      <c r="DW219" s="40"/>
      <c r="DX219" s="40"/>
      <c r="DY219" s="40"/>
      <c r="DZ219" s="40"/>
      <c r="EA219" s="40"/>
      <c r="EB219" s="40"/>
      <c r="EC219" s="40"/>
      <c r="ED219" s="40"/>
      <c r="EE219" s="40"/>
    </row>
    <row r="220" spans="1:256" s="47" customFormat="1" ht="13.5" customHeight="1">
      <c r="A220" s="140"/>
      <c r="B220" s="141"/>
      <c r="C220" s="141"/>
      <c r="D220" s="119" t="s">
        <v>223</v>
      </c>
      <c r="E220" s="141"/>
      <c r="F220" s="156"/>
      <c r="G220" s="143"/>
      <c r="H220" s="143"/>
      <c r="I220" s="144"/>
      <c r="J220" s="308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  <c r="AH220" s="40"/>
      <c r="AI220" s="40"/>
      <c r="AJ220" s="40"/>
      <c r="AK220" s="40"/>
      <c r="AL220" s="40"/>
      <c r="AM220" s="40"/>
      <c r="AN220" s="40"/>
      <c r="AO220" s="40"/>
      <c r="AP220" s="40"/>
      <c r="AQ220" s="40"/>
      <c r="AR220" s="40"/>
      <c r="AS220" s="40"/>
      <c r="AT220" s="40"/>
      <c r="AU220" s="40"/>
      <c r="AV220" s="40"/>
      <c r="AW220" s="40"/>
      <c r="AX220" s="40"/>
      <c r="AY220" s="40"/>
      <c r="AZ220" s="40"/>
      <c r="BA220" s="40"/>
      <c r="BB220" s="40"/>
      <c r="BC220" s="40"/>
      <c r="BD220" s="40"/>
      <c r="BE220" s="40"/>
      <c r="BF220" s="40"/>
      <c r="BG220" s="40"/>
      <c r="BH220" s="40"/>
      <c r="BI220" s="40"/>
      <c r="BJ220" s="40"/>
      <c r="BK220" s="40"/>
      <c r="BL220" s="40"/>
      <c r="BM220" s="40"/>
      <c r="BN220" s="40"/>
      <c r="BO220" s="40"/>
      <c r="BP220" s="40"/>
      <c r="BQ220" s="40"/>
      <c r="BR220" s="40"/>
      <c r="BS220" s="40"/>
      <c r="BT220" s="40"/>
      <c r="BU220" s="40"/>
      <c r="BV220" s="40"/>
      <c r="BW220" s="40"/>
      <c r="BX220" s="40"/>
      <c r="BY220" s="40"/>
      <c r="BZ220" s="40"/>
      <c r="CA220" s="40"/>
      <c r="CB220" s="40"/>
      <c r="CC220" s="40"/>
      <c r="CD220" s="40"/>
      <c r="CE220" s="40"/>
      <c r="CF220" s="40"/>
      <c r="CG220" s="40"/>
      <c r="CH220" s="40"/>
      <c r="CI220" s="40"/>
      <c r="CJ220" s="40"/>
      <c r="CK220" s="40"/>
      <c r="CL220" s="40"/>
      <c r="CM220" s="40"/>
      <c r="CN220" s="40"/>
      <c r="CO220" s="40"/>
      <c r="CP220" s="40"/>
      <c r="CQ220" s="40"/>
      <c r="CR220" s="40"/>
      <c r="CS220" s="40"/>
      <c r="CT220" s="40"/>
      <c r="CU220" s="40"/>
      <c r="CV220" s="40"/>
      <c r="CW220" s="40"/>
      <c r="CX220" s="40"/>
      <c r="CY220" s="40"/>
      <c r="CZ220" s="40"/>
      <c r="DA220" s="40"/>
      <c r="DB220" s="40"/>
      <c r="DC220" s="40"/>
      <c r="DD220" s="40"/>
      <c r="DE220" s="40"/>
      <c r="DF220" s="40"/>
      <c r="DG220" s="40"/>
      <c r="DH220" s="40"/>
      <c r="DI220" s="40"/>
      <c r="DJ220" s="40"/>
      <c r="DK220" s="40"/>
      <c r="DL220" s="40"/>
      <c r="DM220" s="40"/>
      <c r="DN220" s="40"/>
      <c r="DO220" s="40"/>
      <c r="DP220" s="40"/>
      <c r="DQ220" s="40"/>
      <c r="DR220" s="40"/>
      <c r="DS220" s="40"/>
      <c r="DT220" s="40"/>
      <c r="DU220" s="40"/>
      <c r="DV220" s="40"/>
      <c r="DW220" s="40"/>
      <c r="DX220" s="40"/>
      <c r="DY220" s="40"/>
      <c r="DZ220" s="40"/>
      <c r="EA220" s="40"/>
      <c r="EB220" s="40"/>
      <c r="EC220" s="40"/>
      <c r="ED220" s="40"/>
      <c r="EE220" s="40"/>
    </row>
    <row r="221" spans="1:256" s="47" customFormat="1" ht="13.5" customHeight="1">
      <c r="A221" s="140"/>
      <c r="B221" s="141"/>
      <c r="C221" s="141"/>
      <c r="D221" s="119" t="s">
        <v>224</v>
      </c>
      <c r="E221" s="141"/>
      <c r="F221" s="156">
        <f>175.1</f>
        <v>175.1</v>
      </c>
      <c r="G221" s="143"/>
      <c r="H221" s="143"/>
      <c r="I221" s="144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  <c r="AH221" s="40"/>
      <c r="AI221" s="40"/>
      <c r="AJ221" s="40"/>
      <c r="AK221" s="40"/>
      <c r="AL221" s="40"/>
      <c r="AM221" s="40"/>
      <c r="AN221" s="40"/>
      <c r="AO221" s="40"/>
      <c r="AP221" s="40"/>
      <c r="AQ221" s="40"/>
      <c r="AR221" s="40"/>
      <c r="AS221" s="40"/>
      <c r="AT221" s="40"/>
      <c r="AU221" s="40"/>
      <c r="AV221" s="40"/>
      <c r="AW221" s="40"/>
      <c r="AX221" s="40"/>
      <c r="AY221" s="40"/>
      <c r="AZ221" s="40"/>
      <c r="BA221" s="40"/>
      <c r="BB221" s="40"/>
      <c r="BC221" s="40"/>
      <c r="BD221" s="40"/>
      <c r="BE221" s="40"/>
      <c r="BF221" s="40"/>
      <c r="BG221" s="40"/>
      <c r="BH221" s="40"/>
      <c r="BI221" s="40"/>
      <c r="BJ221" s="40"/>
      <c r="BK221" s="40"/>
      <c r="BL221" s="40"/>
      <c r="BM221" s="40"/>
      <c r="BN221" s="40"/>
      <c r="BO221" s="40"/>
      <c r="BP221" s="40"/>
      <c r="BQ221" s="40"/>
      <c r="BR221" s="40"/>
      <c r="BS221" s="40"/>
      <c r="BT221" s="40"/>
      <c r="BU221" s="40"/>
      <c r="BV221" s="40"/>
      <c r="BW221" s="40"/>
      <c r="BX221" s="40"/>
      <c r="BY221" s="40"/>
      <c r="BZ221" s="40"/>
      <c r="CA221" s="40"/>
      <c r="CB221" s="40"/>
      <c r="CC221" s="40"/>
      <c r="CD221" s="40"/>
      <c r="CE221" s="40"/>
      <c r="CF221" s="40"/>
      <c r="CG221" s="40"/>
      <c r="CH221" s="40"/>
      <c r="CI221" s="40"/>
      <c r="CJ221" s="40"/>
      <c r="CK221" s="40"/>
      <c r="CL221" s="40"/>
      <c r="CM221" s="40"/>
      <c r="CN221" s="40"/>
      <c r="CO221" s="40"/>
      <c r="CP221" s="40"/>
      <c r="CQ221" s="40"/>
      <c r="CR221" s="40"/>
      <c r="CS221" s="40"/>
      <c r="CT221" s="40"/>
      <c r="CU221" s="40"/>
      <c r="CV221" s="40"/>
      <c r="CW221" s="40"/>
      <c r="CX221" s="40"/>
      <c r="CY221" s="40"/>
      <c r="CZ221" s="40"/>
      <c r="DA221" s="40"/>
      <c r="DB221" s="40"/>
      <c r="DC221" s="40"/>
      <c r="DD221" s="40"/>
      <c r="DE221" s="40"/>
      <c r="DF221" s="40"/>
      <c r="DG221" s="40"/>
      <c r="DH221" s="40"/>
      <c r="DI221" s="40"/>
      <c r="DJ221" s="40"/>
      <c r="DK221" s="40"/>
      <c r="DL221" s="40"/>
      <c r="DM221" s="40"/>
      <c r="DN221" s="40"/>
      <c r="DO221" s="40"/>
      <c r="DP221" s="40"/>
      <c r="DQ221" s="40"/>
      <c r="DR221" s="40"/>
      <c r="DS221" s="40"/>
      <c r="DT221" s="40"/>
      <c r="DU221" s="40"/>
      <c r="DV221" s="40"/>
      <c r="DW221" s="40"/>
      <c r="DX221" s="40"/>
      <c r="DY221" s="40"/>
      <c r="DZ221" s="40"/>
      <c r="EA221" s="40"/>
      <c r="EB221" s="40"/>
      <c r="EC221" s="40"/>
      <c r="ED221" s="40"/>
      <c r="EE221" s="40"/>
    </row>
    <row r="222" spans="1:256" s="47" customFormat="1" ht="13.5" customHeight="1">
      <c r="A222" s="85">
        <v>53</v>
      </c>
      <c r="B222" s="86" t="s">
        <v>221</v>
      </c>
      <c r="C222" s="105">
        <v>713130843</v>
      </c>
      <c r="D222" s="106" t="s">
        <v>225</v>
      </c>
      <c r="E222" s="107" t="s">
        <v>35</v>
      </c>
      <c r="F222" s="288">
        <f>SUM(F224:F224)</f>
        <v>20.3</v>
      </c>
      <c r="G222" s="289"/>
      <c r="H222" s="91">
        <f>F222*G222</f>
        <v>0</v>
      </c>
      <c r="I222" s="71" t="s">
        <v>36</v>
      </c>
      <c r="J222" s="29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  <c r="AJ222" s="40"/>
      <c r="AK222" s="40"/>
      <c r="AL222" s="40"/>
      <c r="AM222" s="40"/>
      <c r="AN222" s="40"/>
      <c r="AO222" s="40"/>
      <c r="AP222" s="40"/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0"/>
      <c r="BE222" s="40"/>
      <c r="BF222" s="40"/>
      <c r="BG222" s="40"/>
      <c r="BH222" s="40"/>
      <c r="BI222" s="40"/>
      <c r="BJ222" s="40"/>
      <c r="BK222" s="40"/>
      <c r="BL222" s="40"/>
      <c r="BM222" s="40"/>
      <c r="BN222" s="40"/>
      <c r="BO222" s="40"/>
      <c r="BP222" s="40"/>
      <c r="BQ222" s="40"/>
      <c r="BR222" s="40"/>
      <c r="BS222" s="40"/>
      <c r="BT222" s="40"/>
      <c r="BU222" s="40"/>
      <c r="BV222" s="40"/>
      <c r="BW222" s="40"/>
      <c r="BX222" s="40"/>
      <c r="BY222" s="40"/>
      <c r="BZ222" s="40"/>
      <c r="CA222" s="40"/>
      <c r="CB222" s="40"/>
      <c r="CC222" s="40"/>
      <c r="CD222" s="40"/>
      <c r="CE222" s="40"/>
      <c r="CF222" s="40"/>
      <c r="CG222" s="40"/>
      <c r="CH222" s="40"/>
      <c r="CI222" s="40"/>
      <c r="CJ222" s="40"/>
      <c r="CK222" s="40"/>
      <c r="CL222" s="40"/>
      <c r="CM222" s="40"/>
      <c r="CN222" s="40"/>
      <c r="CO222" s="40"/>
      <c r="CP222" s="40"/>
      <c r="CQ222" s="40"/>
      <c r="CR222" s="40"/>
      <c r="CS222" s="40"/>
      <c r="CT222" s="40"/>
      <c r="CU222" s="40"/>
      <c r="CV222" s="40"/>
      <c r="CW222" s="40"/>
      <c r="CX222" s="40"/>
      <c r="CY222" s="40"/>
      <c r="CZ222" s="40"/>
      <c r="DA222" s="40"/>
      <c r="DB222" s="40"/>
      <c r="DC222" s="40"/>
      <c r="DD222" s="40"/>
      <c r="DE222" s="40"/>
      <c r="DF222" s="40"/>
      <c r="DG222" s="40"/>
      <c r="DH222" s="40"/>
      <c r="DI222" s="40"/>
      <c r="DJ222" s="40"/>
      <c r="DK222" s="40"/>
      <c r="DL222" s="40"/>
      <c r="DM222" s="40"/>
      <c r="DN222" s="40"/>
      <c r="DO222" s="40"/>
      <c r="DP222" s="40"/>
      <c r="DQ222" s="40"/>
      <c r="DR222" s="40"/>
      <c r="DS222" s="40"/>
      <c r="DT222" s="40"/>
      <c r="DU222" s="40"/>
      <c r="DV222" s="40"/>
      <c r="DW222" s="40"/>
      <c r="DX222" s="40"/>
      <c r="DY222" s="40"/>
      <c r="DZ222" s="40"/>
      <c r="EA222" s="40"/>
      <c r="EB222" s="40"/>
      <c r="EC222" s="40"/>
      <c r="ED222" s="40"/>
      <c r="EE222" s="40"/>
    </row>
    <row r="223" spans="1:256" s="47" customFormat="1" ht="13.5" customHeight="1">
      <c r="A223" s="140"/>
      <c r="B223" s="141"/>
      <c r="C223" s="141"/>
      <c r="D223" s="119" t="s">
        <v>226</v>
      </c>
      <c r="E223" s="141"/>
      <c r="F223" s="156"/>
      <c r="G223" s="143"/>
      <c r="H223" s="143"/>
      <c r="I223" s="144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  <c r="AJ223" s="40"/>
      <c r="AK223" s="40"/>
      <c r="AL223" s="40"/>
      <c r="AM223" s="40"/>
      <c r="AN223" s="40"/>
      <c r="AO223" s="40"/>
      <c r="AP223" s="40"/>
      <c r="AQ223" s="40"/>
      <c r="AR223" s="40"/>
      <c r="AS223" s="40"/>
      <c r="AT223" s="40"/>
      <c r="AU223" s="40"/>
      <c r="AV223" s="40"/>
      <c r="AW223" s="40"/>
      <c r="AX223" s="40"/>
      <c r="AY223" s="40"/>
      <c r="AZ223" s="40"/>
      <c r="BA223" s="40"/>
      <c r="BB223" s="40"/>
      <c r="BC223" s="40"/>
      <c r="BD223" s="40"/>
      <c r="BE223" s="40"/>
      <c r="BF223" s="40"/>
      <c r="BG223" s="40"/>
      <c r="BH223" s="40"/>
      <c r="BI223" s="40"/>
      <c r="BJ223" s="40"/>
      <c r="BK223" s="40"/>
      <c r="BL223" s="40"/>
      <c r="BM223" s="40"/>
      <c r="BN223" s="40"/>
      <c r="BO223" s="40"/>
      <c r="BP223" s="40"/>
      <c r="BQ223" s="40"/>
      <c r="BR223" s="40"/>
      <c r="BS223" s="40"/>
      <c r="BT223" s="40"/>
      <c r="BU223" s="40"/>
      <c r="BV223" s="40"/>
      <c r="BW223" s="40"/>
      <c r="BX223" s="40"/>
      <c r="BY223" s="40"/>
      <c r="BZ223" s="40"/>
      <c r="CA223" s="40"/>
      <c r="CB223" s="40"/>
      <c r="CC223" s="40"/>
      <c r="CD223" s="40"/>
      <c r="CE223" s="40"/>
      <c r="CF223" s="40"/>
      <c r="CG223" s="40"/>
      <c r="CH223" s="40"/>
      <c r="CI223" s="40"/>
      <c r="CJ223" s="40"/>
      <c r="CK223" s="40"/>
      <c r="CL223" s="40"/>
      <c r="CM223" s="40"/>
      <c r="CN223" s="40"/>
      <c r="CO223" s="40"/>
      <c r="CP223" s="40"/>
      <c r="CQ223" s="40"/>
      <c r="CR223" s="40"/>
      <c r="CS223" s="40"/>
      <c r="CT223" s="40"/>
      <c r="CU223" s="40"/>
      <c r="CV223" s="40"/>
      <c r="CW223" s="40"/>
      <c r="CX223" s="40"/>
      <c r="CY223" s="40"/>
      <c r="CZ223" s="40"/>
      <c r="DA223" s="40"/>
      <c r="DB223" s="40"/>
      <c r="DC223" s="40"/>
      <c r="DD223" s="40"/>
      <c r="DE223" s="40"/>
      <c r="DF223" s="40"/>
      <c r="DG223" s="40"/>
      <c r="DH223" s="40"/>
      <c r="DI223" s="40"/>
      <c r="DJ223" s="40"/>
      <c r="DK223" s="40"/>
      <c r="DL223" s="40"/>
      <c r="DM223" s="40"/>
      <c r="DN223" s="40"/>
      <c r="DO223" s="40"/>
      <c r="DP223" s="40"/>
      <c r="DQ223" s="40"/>
      <c r="DR223" s="40"/>
      <c r="DS223" s="40"/>
      <c r="DT223" s="40"/>
      <c r="DU223" s="40"/>
      <c r="DV223" s="40"/>
      <c r="DW223" s="40"/>
      <c r="DX223" s="40"/>
      <c r="DY223" s="40"/>
      <c r="DZ223" s="40"/>
      <c r="EA223" s="40"/>
      <c r="EB223" s="40"/>
      <c r="EC223" s="40"/>
      <c r="ED223" s="40"/>
      <c r="EE223" s="40"/>
    </row>
    <row r="224" spans="1:256" s="47" customFormat="1" ht="13.5" customHeight="1">
      <c r="A224" s="140"/>
      <c r="B224" s="141"/>
      <c r="C224" s="141"/>
      <c r="D224" s="119" t="s">
        <v>227</v>
      </c>
      <c r="E224" s="141"/>
      <c r="F224" s="156">
        <f>41.2*0.5-1.25+0.95</f>
        <v>20.3</v>
      </c>
      <c r="G224" s="143"/>
      <c r="H224" s="143"/>
      <c r="I224" s="144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40"/>
      <c r="AO224" s="40"/>
      <c r="AP224" s="40"/>
      <c r="AQ224" s="40"/>
      <c r="AR224" s="40"/>
      <c r="AS224" s="40"/>
      <c r="AT224" s="40"/>
      <c r="AU224" s="40"/>
      <c r="AV224" s="40"/>
      <c r="AW224" s="40"/>
      <c r="AX224" s="40"/>
      <c r="AY224" s="40"/>
      <c r="AZ224" s="40"/>
      <c r="BA224" s="40"/>
      <c r="BB224" s="40"/>
      <c r="BC224" s="40"/>
      <c r="BD224" s="40"/>
      <c r="BE224" s="40"/>
      <c r="BF224" s="40"/>
      <c r="BG224" s="40"/>
      <c r="BH224" s="40"/>
      <c r="BI224" s="40"/>
      <c r="BJ224" s="40"/>
      <c r="BK224" s="40"/>
      <c r="BL224" s="40"/>
      <c r="BM224" s="40"/>
      <c r="BN224" s="40"/>
      <c r="BO224" s="40"/>
      <c r="BP224" s="40"/>
      <c r="BQ224" s="40"/>
      <c r="BR224" s="40"/>
      <c r="BS224" s="40"/>
      <c r="BT224" s="40"/>
      <c r="BU224" s="40"/>
      <c r="BV224" s="40"/>
      <c r="BW224" s="40"/>
      <c r="BX224" s="40"/>
      <c r="BY224" s="40"/>
      <c r="BZ224" s="40"/>
      <c r="CA224" s="40"/>
      <c r="CB224" s="40"/>
      <c r="CC224" s="40"/>
      <c r="CD224" s="40"/>
      <c r="CE224" s="40"/>
      <c r="CF224" s="40"/>
      <c r="CG224" s="40"/>
      <c r="CH224" s="40"/>
      <c r="CI224" s="40"/>
      <c r="CJ224" s="40"/>
      <c r="CK224" s="40"/>
      <c r="CL224" s="40"/>
      <c r="CM224" s="40"/>
      <c r="CN224" s="40"/>
      <c r="CO224" s="40"/>
      <c r="CP224" s="40"/>
      <c r="CQ224" s="40"/>
      <c r="CR224" s="40"/>
      <c r="CS224" s="40"/>
      <c r="CT224" s="40"/>
      <c r="CU224" s="40"/>
      <c r="CV224" s="40"/>
      <c r="CW224" s="40"/>
      <c r="CX224" s="40"/>
      <c r="CY224" s="40"/>
      <c r="CZ224" s="40"/>
      <c r="DA224" s="40"/>
      <c r="DB224" s="40"/>
      <c r="DC224" s="40"/>
      <c r="DD224" s="40"/>
      <c r="DE224" s="40"/>
      <c r="DF224" s="40"/>
      <c r="DG224" s="40"/>
      <c r="DH224" s="40"/>
      <c r="DI224" s="40"/>
      <c r="DJ224" s="40"/>
      <c r="DK224" s="40"/>
      <c r="DL224" s="40"/>
      <c r="DM224" s="40"/>
      <c r="DN224" s="40"/>
      <c r="DO224" s="40"/>
      <c r="DP224" s="40"/>
      <c r="DQ224" s="40"/>
      <c r="DR224" s="40"/>
      <c r="DS224" s="40"/>
      <c r="DT224" s="40"/>
      <c r="DU224" s="40"/>
      <c r="DV224" s="40"/>
      <c r="DW224" s="40"/>
      <c r="DX224" s="40"/>
      <c r="DY224" s="40"/>
      <c r="DZ224" s="40"/>
      <c r="EA224" s="40"/>
      <c r="EB224" s="40"/>
      <c r="EC224" s="40"/>
      <c r="ED224" s="40"/>
      <c r="EE224" s="40"/>
    </row>
    <row r="225" spans="1:135" s="42" customFormat="1" ht="13.5" customHeight="1">
      <c r="A225" s="85">
        <v>54</v>
      </c>
      <c r="B225" s="88" t="s">
        <v>65</v>
      </c>
      <c r="C225" s="88" t="s">
        <v>73</v>
      </c>
      <c r="D225" s="88" t="s">
        <v>74</v>
      </c>
      <c r="E225" s="88" t="s">
        <v>68</v>
      </c>
      <c r="F225" s="89">
        <f>F226</f>
        <v>3</v>
      </c>
      <c r="G225" s="91"/>
      <c r="H225" s="91">
        <f>F225*G225</f>
        <v>0</v>
      </c>
      <c r="I225" s="71" t="s">
        <v>36</v>
      </c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  <c r="AS225" s="41"/>
      <c r="AT225" s="41"/>
      <c r="AU225" s="41"/>
      <c r="AV225" s="41"/>
      <c r="AW225" s="41"/>
      <c r="AX225" s="41"/>
      <c r="AY225" s="41"/>
      <c r="AZ225" s="41"/>
      <c r="BA225" s="41"/>
      <c r="BB225" s="41"/>
      <c r="BC225" s="41"/>
      <c r="BD225" s="41"/>
      <c r="BE225" s="41"/>
      <c r="BF225" s="41"/>
      <c r="BG225" s="41"/>
      <c r="BH225" s="41"/>
      <c r="BI225" s="41"/>
      <c r="BJ225" s="41"/>
      <c r="BK225" s="41"/>
      <c r="BL225" s="41"/>
      <c r="BM225" s="41"/>
      <c r="BN225" s="41"/>
      <c r="BO225" s="41"/>
      <c r="BP225" s="41"/>
      <c r="BQ225" s="41"/>
      <c r="BR225" s="41"/>
      <c r="BS225" s="41"/>
      <c r="BT225" s="41"/>
      <c r="BU225" s="41"/>
      <c r="BV225" s="41"/>
      <c r="BW225" s="41"/>
      <c r="BX225" s="41"/>
      <c r="BY225" s="41"/>
      <c r="BZ225" s="41"/>
      <c r="CA225" s="41"/>
      <c r="CB225" s="41"/>
      <c r="CC225" s="41"/>
      <c r="CD225" s="41"/>
      <c r="CE225" s="41"/>
      <c r="CF225" s="41"/>
      <c r="CG225" s="41"/>
      <c r="CH225" s="41"/>
      <c r="CI225" s="41"/>
      <c r="CJ225" s="41"/>
      <c r="CK225" s="41"/>
      <c r="CL225" s="41"/>
      <c r="CM225" s="41"/>
      <c r="CN225" s="41"/>
      <c r="CO225" s="41"/>
      <c r="CP225" s="41"/>
      <c r="CQ225" s="41"/>
      <c r="CR225" s="41"/>
      <c r="CS225" s="41"/>
      <c r="CT225" s="41"/>
      <c r="CU225" s="41"/>
      <c r="CV225" s="41"/>
      <c r="CW225" s="41"/>
      <c r="CX225" s="41"/>
      <c r="CY225" s="41"/>
      <c r="CZ225" s="41"/>
      <c r="DA225" s="41"/>
      <c r="DB225" s="41"/>
      <c r="DC225" s="41"/>
      <c r="DD225" s="41"/>
      <c r="DE225" s="41"/>
      <c r="DF225" s="41"/>
      <c r="DG225" s="41"/>
      <c r="DH225" s="41"/>
      <c r="DI225" s="41"/>
      <c r="DJ225" s="41"/>
      <c r="DK225" s="41"/>
      <c r="DL225" s="41"/>
      <c r="DM225" s="41"/>
      <c r="DN225" s="41"/>
      <c r="DO225" s="41"/>
      <c r="DP225" s="41"/>
      <c r="DQ225" s="41"/>
      <c r="DR225" s="41"/>
      <c r="DS225" s="41"/>
      <c r="DT225" s="41"/>
      <c r="DU225" s="41"/>
      <c r="DV225" s="41"/>
      <c r="DW225" s="41"/>
      <c r="DX225" s="41"/>
      <c r="DY225" s="41"/>
      <c r="DZ225" s="41"/>
      <c r="EA225" s="41"/>
      <c r="EB225" s="41"/>
      <c r="EC225" s="41"/>
      <c r="ED225" s="41"/>
      <c r="EE225" s="41"/>
    </row>
    <row r="226" spans="1:135" s="42" customFormat="1" ht="13.5" customHeight="1">
      <c r="A226" s="154"/>
      <c r="B226" s="155"/>
      <c r="C226" s="155"/>
      <c r="D226" s="119" t="s">
        <v>228</v>
      </c>
      <c r="E226" s="155"/>
      <c r="F226" s="156">
        <v>3</v>
      </c>
      <c r="G226" s="157"/>
      <c r="H226" s="91"/>
      <c r="I226" s="144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F226" s="41"/>
      <c r="AG226" s="41"/>
      <c r="AH226" s="41"/>
      <c r="AI226" s="41"/>
      <c r="AJ226" s="41"/>
      <c r="AK226" s="41"/>
      <c r="AL226" s="41"/>
      <c r="AM226" s="41"/>
      <c r="AN226" s="41"/>
      <c r="AO226" s="41"/>
      <c r="AP226" s="41"/>
      <c r="AQ226" s="41"/>
      <c r="AR226" s="41"/>
      <c r="AS226" s="41"/>
      <c r="AT226" s="41"/>
      <c r="AU226" s="41"/>
      <c r="AV226" s="41"/>
      <c r="AW226" s="41"/>
      <c r="AX226" s="41"/>
      <c r="AY226" s="41"/>
      <c r="AZ226" s="41"/>
      <c r="BA226" s="41"/>
      <c r="BB226" s="41"/>
      <c r="BC226" s="41"/>
      <c r="BD226" s="41"/>
      <c r="BE226" s="41"/>
      <c r="BF226" s="41"/>
      <c r="BG226" s="41"/>
      <c r="BH226" s="41"/>
      <c r="BI226" s="41"/>
      <c r="BJ226" s="41"/>
      <c r="BK226" s="41"/>
      <c r="BL226" s="41"/>
      <c r="BM226" s="41"/>
      <c r="BN226" s="41"/>
      <c r="BO226" s="41"/>
      <c r="BP226" s="41"/>
      <c r="BQ226" s="41"/>
      <c r="BR226" s="41"/>
      <c r="BS226" s="41"/>
      <c r="BT226" s="41"/>
      <c r="BU226" s="41"/>
      <c r="BV226" s="41"/>
      <c r="BW226" s="41"/>
      <c r="BX226" s="41"/>
      <c r="BY226" s="41"/>
      <c r="BZ226" s="41"/>
      <c r="CA226" s="41"/>
      <c r="CB226" s="41"/>
      <c r="CC226" s="41"/>
      <c r="CD226" s="41"/>
      <c r="CE226" s="41"/>
      <c r="CF226" s="41"/>
      <c r="CG226" s="41"/>
      <c r="CH226" s="41"/>
      <c r="CI226" s="41"/>
      <c r="CJ226" s="41"/>
      <c r="CK226" s="41"/>
      <c r="CL226" s="41"/>
      <c r="CM226" s="41"/>
      <c r="CN226" s="41"/>
      <c r="CO226" s="41"/>
      <c r="CP226" s="41"/>
      <c r="CQ226" s="41"/>
      <c r="CR226" s="41"/>
      <c r="CS226" s="41"/>
      <c r="CT226" s="41"/>
      <c r="CU226" s="41"/>
      <c r="CV226" s="41"/>
      <c r="CW226" s="41"/>
      <c r="CX226" s="41"/>
      <c r="CY226" s="41"/>
      <c r="CZ226" s="41"/>
      <c r="DA226" s="41"/>
      <c r="DB226" s="41"/>
      <c r="DC226" s="41"/>
      <c r="DD226" s="41"/>
      <c r="DE226" s="41"/>
      <c r="DF226" s="41"/>
      <c r="DG226" s="41"/>
      <c r="DH226" s="41"/>
      <c r="DI226" s="41"/>
      <c r="DJ226" s="41"/>
      <c r="DK226" s="41"/>
      <c r="DL226" s="41"/>
      <c r="DM226" s="41"/>
      <c r="DN226" s="41"/>
      <c r="DO226" s="41"/>
      <c r="DP226" s="41"/>
      <c r="DQ226" s="41"/>
      <c r="DR226" s="41"/>
      <c r="DS226" s="41"/>
      <c r="DT226" s="41"/>
      <c r="DU226" s="41"/>
      <c r="DV226" s="41"/>
      <c r="DW226" s="41"/>
      <c r="DX226" s="41"/>
      <c r="DY226" s="41"/>
      <c r="DZ226" s="41"/>
      <c r="EA226" s="41"/>
      <c r="EB226" s="41"/>
      <c r="EC226" s="41"/>
      <c r="ED226" s="41"/>
      <c r="EE226" s="41"/>
    </row>
    <row r="227" spans="1:135" s="42" customFormat="1" ht="13.5" customHeight="1">
      <c r="A227" s="154"/>
      <c r="B227" s="155"/>
      <c r="C227" s="155"/>
      <c r="D227" s="119" t="s">
        <v>76</v>
      </c>
      <c r="E227" s="155"/>
      <c r="F227" s="156"/>
      <c r="G227" s="157"/>
      <c r="H227" s="91"/>
      <c r="I227" s="144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  <c r="AS227" s="41"/>
      <c r="AT227" s="41"/>
      <c r="AU227" s="41"/>
      <c r="AV227" s="41"/>
      <c r="AW227" s="41"/>
      <c r="AX227" s="41"/>
      <c r="AY227" s="41"/>
      <c r="AZ227" s="41"/>
      <c r="BA227" s="41"/>
      <c r="BB227" s="41"/>
      <c r="BC227" s="41"/>
      <c r="BD227" s="41"/>
      <c r="BE227" s="41"/>
      <c r="BF227" s="41"/>
      <c r="BG227" s="41"/>
      <c r="BH227" s="41"/>
      <c r="BI227" s="41"/>
      <c r="BJ227" s="41"/>
      <c r="BK227" s="41"/>
      <c r="BL227" s="41"/>
      <c r="BM227" s="41"/>
      <c r="BN227" s="41"/>
      <c r="BO227" s="41"/>
      <c r="BP227" s="41"/>
      <c r="BQ227" s="41"/>
      <c r="BR227" s="41"/>
      <c r="BS227" s="41"/>
      <c r="BT227" s="41"/>
      <c r="BU227" s="41"/>
      <c r="BV227" s="41"/>
      <c r="BW227" s="41"/>
      <c r="BX227" s="41"/>
      <c r="BY227" s="41"/>
      <c r="BZ227" s="41"/>
      <c r="CA227" s="41"/>
      <c r="CB227" s="41"/>
      <c r="CC227" s="41"/>
      <c r="CD227" s="41"/>
      <c r="CE227" s="41"/>
      <c r="CF227" s="41"/>
      <c r="CG227" s="41"/>
      <c r="CH227" s="41"/>
      <c r="CI227" s="41"/>
      <c r="CJ227" s="41"/>
      <c r="CK227" s="41"/>
      <c r="CL227" s="41"/>
      <c r="CM227" s="41"/>
      <c r="CN227" s="41"/>
      <c r="CO227" s="41"/>
      <c r="CP227" s="41"/>
      <c r="CQ227" s="41"/>
      <c r="CR227" s="41"/>
      <c r="CS227" s="41"/>
      <c r="CT227" s="41"/>
      <c r="CU227" s="41"/>
      <c r="CV227" s="41"/>
      <c r="CW227" s="41"/>
      <c r="CX227" s="41"/>
      <c r="CY227" s="41"/>
      <c r="CZ227" s="41"/>
      <c r="DA227" s="41"/>
      <c r="DB227" s="41"/>
      <c r="DC227" s="41"/>
      <c r="DD227" s="41"/>
      <c r="DE227" s="41"/>
      <c r="DF227" s="41"/>
      <c r="DG227" s="41"/>
      <c r="DH227" s="41"/>
      <c r="DI227" s="41"/>
      <c r="DJ227" s="41"/>
      <c r="DK227" s="41"/>
      <c r="DL227" s="41"/>
      <c r="DM227" s="41"/>
      <c r="DN227" s="41"/>
      <c r="DO227" s="41"/>
      <c r="DP227" s="41"/>
      <c r="DQ227" s="41"/>
      <c r="DR227" s="41"/>
      <c r="DS227" s="41"/>
      <c r="DT227" s="41"/>
      <c r="DU227" s="41"/>
      <c r="DV227" s="41"/>
      <c r="DW227" s="41"/>
      <c r="DX227" s="41"/>
      <c r="DY227" s="41"/>
      <c r="DZ227" s="41"/>
      <c r="EA227" s="41"/>
      <c r="EB227" s="41"/>
      <c r="EC227" s="41"/>
      <c r="ED227" s="41"/>
      <c r="EE227" s="41"/>
    </row>
    <row r="228" spans="1:135" s="72" customFormat="1" ht="13.5" customHeight="1">
      <c r="A228" s="73"/>
      <c r="B228" s="74"/>
      <c r="C228" s="74" t="s">
        <v>70</v>
      </c>
      <c r="D228" s="74" t="s">
        <v>13</v>
      </c>
      <c r="E228" s="74"/>
      <c r="F228" s="153"/>
      <c r="G228" s="77"/>
      <c r="H228" s="77">
        <f>SUM(H229:H238)</f>
        <v>0</v>
      </c>
      <c r="I228" s="113"/>
      <c r="J228" s="226"/>
      <c r="K228" s="226"/>
      <c r="L228" s="226"/>
      <c r="M228" s="226"/>
      <c r="N228" s="226"/>
      <c r="O228" s="226"/>
      <c r="P228" s="226"/>
      <c r="Q228" s="226"/>
      <c r="R228" s="226"/>
      <c r="S228" s="226"/>
      <c r="T228" s="226"/>
      <c r="U228" s="226"/>
      <c r="V228" s="226"/>
      <c r="W228" s="226"/>
      <c r="X228" s="226"/>
      <c r="Y228" s="226"/>
      <c r="Z228" s="226"/>
      <c r="AA228" s="226"/>
    </row>
    <row r="229" spans="1:135" s="8" customFormat="1" ht="13.5" customHeight="1">
      <c r="A229" s="67">
        <v>55</v>
      </c>
      <c r="B229" s="68" t="s">
        <v>71</v>
      </c>
      <c r="C229" s="69" t="s">
        <v>229</v>
      </c>
      <c r="D229" s="69" t="s">
        <v>230</v>
      </c>
      <c r="E229" s="69" t="s">
        <v>51</v>
      </c>
      <c r="F229" s="101">
        <f>F231</f>
        <v>1</v>
      </c>
      <c r="G229" s="70"/>
      <c r="H229" s="70">
        <f>F229*G229</f>
        <v>0</v>
      </c>
      <c r="I229" s="102" t="s">
        <v>45</v>
      </c>
      <c r="J229" s="319"/>
      <c r="K229" s="249"/>
      <c r="L229" s="245"/>
      <c r="M229" s="246"/>
      <c r="N229" s="247"/>
      <c r="O229" s="249"/>
      <c r="P229" s="249"/>
      <c r="Q229" s="299"/>
      <c r="R229" s="248"/>
      <c r="S229" s="226"/>
      <c r="T229" s="226"/>
      <c r="U229" s="226"/>
      <c r="V229" s="226"/>
      <c r="W229" s="226"/>
      <c r="X229" s="226"/>
      <c r="Y229" s="226"/>
      <c r="Z229" s="226"/>
      <c r="AA229" s="226"/>
      <c r="AB229" s="72"/>
      <c r="AC229" s="72"/>
      <c r="AD229" s="72"/>
      <c r="AE229" s="72"/>
      <c r="AF229" s="72"/>
      <c r="AG229" s="72"/>
      <c r="AH229" s="72"/>
      <c r="AI229" s="72"/>
      <c r="AJ229" s="72"/>
      <c r="AK229" s="72"/>
      <c r="AL229" s="72"/>
      <c r="AM229" s="72"/>
      <c r="AN229" s="72"/>
      <c r="AO229" s="72"/>
      <c r="AP229" s="72"/>
      <c r="AQ229" s="72"/>
      <c r="AR229" s="72"/>
      <c r="AS229" s="72"/>
      <c r="AT229" s="72"/>
      <c r="AU229" s="72"/>
      <c r="AV229" s="72"/>
      <c r="AW229" s="72"/>
      <c r="AX229" s="72"/>
      <c r="AY229" s="72"/>
      <c r="AZ229" s="72"/>
      <c r="BA229" s="72"/>
      <c r="BB229" s="72"/>
      <c r="BC229" s="72"/>
      <c r="BD229" s="72"/>
      <c r="BE229" s="72"/>
      <c r="BF229" s="72"/>
      <c r="BG229" s="72"/>
      <c r="BH229" s="72"/>
      <c r="BI229" s="72"/>
      <c r="BJ229" s="72"/>
      <c r="BK229" s="72"/>
      <c r="BL229" s="72"/>
      <c r="BM229" s="72"/>
      <c r="BN229" s="72"/>
      <c r="BO229" s="72"/>
      <c r="BP229" s="72"/>
      <c r="BQ229" s="72"/>
      <c r="BR229" s="72"/>
      <c r="BS229" s="72"/>
      <c r="BT229" s="72"/>
      <c r="BU229" s="72"/>
      <c r="BV229" s="72"/>
      <c r="BW229" s="72"/>
      <c r="BX229" s="72"/>
      <c r="BY229" s="72"/>
      <c r="BZ229" s="72"/>
      <c r="CA229" s="72"/>
      <c r="CB229" s="72"/>
      <c r="CC229" s="72"/>
      <c r="CD229" s="72"/>
      <c r="CE229" s="72"/>
      <c r="CF229" s="72"/>
      <c r="CG229" s="72"/>
      <c r="CH229" s="72"/>
      <c r="CI229" s="72"/>
      <c r="CJ229" s="72"/>
      <c r="CK229" s="72"/>
      <c r="CL229" s="72"/>
      <c r="CM229" s="72"/>
      <c r="CN229" s="72"/>
      <c r="CO229" s="72"/>
      <c r="CP229" s="72"/>
      <c r="CQ229" s="72"/>
      <c r="CR229" s="72"/>
      <c r="CS229" s="72"/>
      <c r="CT229" s="72"/>
      <c r="CU229" s="72"/>
      <c r="CV229" s="72"/>
      <c r="CW229" s="72"/>
      <c r="CX229" s="72"/>
      <c r="CY229" s="72"/>
      <c r="CZ229" s="72"/>
      <c r="DA229" s="72"/>
      <c r="DB229" s="72"/>
      <c r="DC229" s="72"/>
      <c r="DD229" s="72"/>
      <c r="DE229" s="72"/>
      <c r="DF229" s="72"/>
      <c r="DG229" s="72"/>
      <c r="DH229" s="72"/>
      <c r="DI229" s="72"/>
      <c r="DJ229" s="72"/>
      <c r="DK229" s="72"/>
      <c r="DL229" s="72"/>
      <c r="DM229" s="72"/>
      <c r="DN229" s="72"/>
      <c r="DO229" s="72"/>
      <c r="DP229" s="72"/>
      <c r="DQ229" s="72"/>
      <c r="DR229" s="72"/>
      <c r="DS229" s="72"/>
      <c r="DT229" s="72"/>
      <c r="DU229" s="72"/>
      <c r="DV229" s="72"/>
      <c r="DW229" s="72"/>
      <c r="DX229" s="72"/>
      <c r="DY229" s="72"/>
      <c r="DZ229" s="72"/>
      <c r="EA229" s="72"/>
      <c r="EB229" s="72"/>
      <c r="EC229" s="72"/>
      <c r="ED229" s="72"/>
      <c r="EE229" s="72"/>
    </row>
    <row r="230" spans="1:135" s="8" customFormat="1" ht="13.5" customHeight="1">
      <c r="A230" s="67"/>
      <c r="B230" s="69"/>
      <c r="C230" s="69"/>
      <c r="D230" s="75" t="s">
        <v>231</v>
      </c>
      <c r="E230" s="69"/>
      <c r="F230" s="72"/>
      <c r="G230" s="70"/>
      <c r="H230" s="70"/>
      <c r="I230" s="102"/>
      <c r="J230" s="300"/>
      <c r="K230" s="226"/>
      <c r="L230" s="226"/>
      <c r="M230" s="226"/>
      <c r="N230" s="226"/>
      <c r="O230" s="226"/>
      <c r="P230" s="226"/>
      <c r="Q230" s="226"/>
      <c r="R230" s="251"/>
      <c r="S230" s="226"/>
      <c r="T230" s="226"/>
      <c r="U230" s="226"/>
      <c r="V230" s="226"/>
      <c r="W230" s="226"/>
      <c r="X230" s="226"/>
      <c r="Y230" s="226"/>
      <c r="Z230" s="226"/>
      <c r="AA230" s="226"/>
      <c r="AB230" s="72"/>
      <c r="AC230" s="72"/>
      <c r="AD230" s="72"/>
      <c r="AE230" s="72"/>
      <c r="AF230" s="72"/>
      <c r="AG230" s="72"/>
      <c r="AH230" s="72"/>
      <c r="AI230" s="72"/>
      <c r="AJ230" s="72"/>
      <c r="AK230" s="72"/>
      <c r="AL230" s="72"/>
      <c r="AM230" s="72"/>
      <c r="AN230" s="72"/>
      <c r="AO230" s="72"/>
      <c r="AP230" s="72"/>
      <c r="AQ230" s="72"/>
      <c r="AR230" s="72"/>
      <c r="AS230" s="72"/>
      <c r="AT230" s="72"/>
      <c r="AU230" s="72"/>
      <c r="AV230" s="72"/>
      <c r="AW230" s="72"/>
      <c r="AX230" s="72"/>
      <c r="AY230" s="72"/>
      <c r="AZ230" s="72"/>
      <c r="BA230" s="72"/>
      <c r="BB230" s="72"/>
      <c r="BC230" s="72"/>
      <c r="BD230" s="72"/>
      <c r="BE230" s="72"/>
      <c r="BF230" s="72"/>
      <c r="BG230" s="72"/>
      <c r="BH230" s="72"/>
      <c r="BI230" s="72"/>
      <c r="BJ230" s="72"/>
      <c r="BK230" s="72"/>
      <c r="BL230" s="72"/>
      <c r="BM230" s="72"/>
      <c r="BN230" s="72"/>
      <c r="BO230" s="72"/>
      <c r="BP230" s="72"/>
      <c r="BQ230" s="72"/>
      <c r="BR230" s="72"/>
      <c r="BS230" s="72"/>
      <c r="BT230" s="72"/>
      <c r="BU230" s="72"/>
      <c r="BV230" s="72"/>
      <c r="BW230" s="72"/>
      <c r="BX230" s="72"/>
      <c r="BY230" s="72"/>
      <c r="BZ230" s="72"/>
      <c r="CA230" s="72"/>
      <c r="CB230" s="72"/>
      <c r="CC230" s="72"/>
      <c r="CD230" s="72"/>
      <c r="CE230" s="72"/>
      <c r="CF230" s="72"/>
      <c r="CG230" s="72"/>
      <c r="CH230" s="72"/>
      <c r="CI230" s="72"/>
      <c r="CJ230" s="72"/>
      <c r="CK230" s="72"/>
      <c r="CL230" s="72"/>
      <c r="CM230" s="72"/>
      <c r="CN230" s="72"/>
      <c r="CO230" s="72"/>
      <c r="CP230" s="72"/>
      <c r="CQ230" s="72"/>
      <c r="CR230" s="72"/>
      <c r="CS230" s="72"/>
      <c r="CT230" s="72"/>
      <c r="CU230" s="72"/>
      <c r="CV230" s="72"/>
      <c r="CW230" s="72"/>
      <c r="CX230" s="72"/>
      <c r="CY230" s="72"/>
      <c r="CZ230" s="72"/>
      <c r="DA230" s="72"/>
      <c r="DB230" s="72"/>
      <c r="DC230" s="72"/>
      <c r="DD230" s="72"/>
      <c r="DE230" s="72"/>
      <c r="DF230" s="72"/>
      <c r="DG230" s="72"/>
      <c r="DH230" s="72"/>
      <c r="DI230" s="72"/>
      <c r="DJ230" s="72"/>
      <c r="DK230" s="72"/>
      <c r="DL230" s="72"/>
      <c r="DM230" s="72"/>
      <c r="DN230" s="72"/>
      <c r="DO230" s="72"/>
      <c r="DP230" s="72"/>
      <c r="DQ230" s="72"/>
      <c r="DR230" s="72"/>
      <c r="DS230" s="72"/>
      <c r="DT230" s="72"/>
      <c r="DU230" s="72"/>
      <c r="DV230" s="72"/>
      <c r="DW230" s="72"/>
      <c r="DX230" s="72"/>
      <c r="DY230" s="72"/>
      <c r="DZ230" s="72"/>
      <c r="EA230" s="72"/>
      <c r="EB230" s="72"/>
      <c r="EC230" s="72"/>
      <c r="ED230" s="72"/>
      <c r="EE230" s="72"/>
    </row>
    <row r="231" spans="1:135" s="8" customFormat="1" ht="13.5" customHeight="1">
      <c r="A231" s="67"/>
      <c r="B231" s="69"/>
      <c r="C231" s="69"/>
      <c r="D231" s="75" t="s">
        <v>232</v>
      </c>
      <c r="E231" s="69"/>
      <c r="F231" s="76">
        <v>1</v>
      </c>
      <c r="G231" s="70"/>
      <c r="H231" s="70"/>
      <c r="I231" s="102"/>
      <c r="J231" s="249"/>
      <c r="K231" s="226"/>
      <c r="L231" s="226"/>
      <c r="M231" s="226"/>
      <c r="N231" s="226"/>
      <c r="O231" s="226"/>
      <c r="P231" s="226"/>
      <c r="Q231" s="226"/>
      <c r="R231" s="251"/>
      <c r="S231" s="226"/>
      <c r="T231" s="226"/>
      <c r="U231" s="226"/>
      <c r="V231" s="226"/>
      <c r="W231" s="226"/>
      <c r="X231" s="226"/>
      <c r="Y231" s="226"/>
      <c r="Z231" s="226"/>
      <c r="AA231" s="226"/>
      <c r="AB231" s="72"/>
      <c r="AC231" s="72"/>
      <c r="AD231" s="72"/>
      <c r="AE231" s="72"/>
      <c r="AF231" s="72"/>
      <c r="AG231" s="72"/>
      <c r="AH231" s="72"/>
      <c r="AI231" s="72"/>
      <c r="AJ231" s="72"/>
      <c r="AK231" s="72"/>
      <c r="AL231" s="72"/>
      <c r="AM231" s="72"/>
      <c r="AN231" s="72"/>
      <c r="AO231" s="72"/>
      <c r="AP231" s="72"/>
      <c r="AQ231" s="72"/>
      <c r="AR231" s="72"/>
      <c r="AS231" s="72"/>
      <c r="AT231" s="72"/>
      <c r="AU231" s="72"/>
      <c r="AV231" s="72"/>
      <c r="AW231" s="72"/>
      <c r="AX231" s="72"/>
      <c r="AY231" s="72"/>
      <c r="AZ231" s="72"/>
      <c r="BA231" s="72"/>
      <c r="BB231" s="72"/>
      <c r="BC231" s="72"/>
      <c r="BD231" s="72"/>
      <c r="BE231" s="72"/>
      <c r="BF231" s="72"/>
      <c r="BG231" s="72"/>
      <c r="BH231" s="72"/>
      <c r="BI231" s="72"/>
      <c r="BJ231" s="72"/>
      <c r="BK231" s="72"/>
      <c r="BL231" s="72"/>
      <c r="BM231" s="72"/>
      <c r="BN231" s="72"/>
      <c r="BO231" s="72"/>
      <c r="BP231" s="72"/>
      <c r="BQ231" s="72"/>
      <c r="BR231" s="72"/>
      <c r="BS231" s="72"/>
      <c r="BT231" s="72"/>
      <c r="BU231" s="72"/>
      <c r="BV231" s="72"/>
      <c r="BW231" s="72"/>
      <c r="BX231" s="72"/>
      <c r="BY231" s="72"/>
      <c r="BZ231" s="72"/>
      <c r="CA231" s="72"/>
      <c r="CB231" s="72"/>
      <c r="CC231" s="72"/>
      <c r="CD231" s="72"/>
      <c r="CE231" s="72"/>
      <c r="CF231" s="72"/>
      <c r="CG231" s="72"/>
      <c r="CH231" s="72"/>
      <c r="CI231" s="72"/>
      <c r="CJ231" s="72"/>
      <c r="CK231" s="72"/>
      <c r="CL231" s="72"/>
      <c r="CM231" s="72"/>
      <c r="CN231" s="72"/>
      <c r="CO231" s="72"/>
      <c r="CP231" s="72"/>
      <c r="CQ231" s="72"/>
      <c r="CR231" s="72"/>
      <c r="CS231" s="72"/>
      <c r="CT231" s="72"/>
      <c r="CU231" s="72"/>
      <c r="CV231" s="72"/>
      <c r="CW231" s="72"/>
      <c r="CX231" s="72"/>
      <c r="CY231" s="72"/>
      <c r="CZ231" s="72"/>
      <c r="DA231" s="72"/>
      <c r="DB231" s="72"/>
      <c r="DC231" s="72"/>
      <c r="DD231" s="72"/>
      <c r="DE231" s="72"/>
      <c r="DF231" s="72"/>
      <c r="DG231" s="72"/>
      <c r="DH231" s="72"/>
      <c r="DI231" s="72"/>
      <c r="DJ231" s="72"/>
      <c r="DK231" s="72"/>
      <c r="DL231" s="72"/>
      <c r="DM231" s="72"/>
      <c r="DN231" s="72"/>
      <c r="DO231" s="72"/>
      <c r="DP231" s="72"/>
      <c r="DQ231" s="72"/>
      <c r="DR231" s="72"/>
      <c r="DS231" s="72"/>
      <c r="DT231" s="72"/>
      <c r="DU231" s="72"/>
      <c r="DV231" s="72"/>
      <c r="DW231" s="72"/>
      <c r="DX231" s="72"/>
      <c r="DY231" s="72"/>
      <c r="DZ231" s="72"/>
      <c r="EA231" s="72"/>
      <c r="EB231" s="72"/>
      <c r="EC231" s="72"/>
      <c r="ED231" s="72"/>
      <c r="EE231" s="72"/>
    </row>
    <row r="232" spans="1:135" s="8" customFormat="1" ht="40.5" customHeight="1">
      <c r="A232" s="67"/>
      <c r="B232" s="69"/>
      <c r="C232" s="69"/>
      <c r="D232" s="75" t="s">
        <v>72</v>
      </c>
      <c r="E232" s="69"/>
      <c r="F232" s="113"/>
      <c r="G232" s="70"/>
      <c r="H232" s="70"/>
      <c r="I232" s="102"/>
      <c r="J232" s="319"/>
      <c r="K232" s="249"/>
      <c r="L232" s="245"/>
      <c r="M232" s="246"/>
      <c r="N232" s="226"/>
      <c r="O232" s="226"/>
      <c r="P232" s="226"/>
      <c r="Q232" s="299"/>
      <c r="R232" s="248"/>
      <c r="S232" s="226"/>
      <c r="T232" s="226"/>
      <c r="U232" s="226"/>
      <c r="V232" s="226"/>
      <c r="W232" s="226"/>
      <c r="X232" s="226"/>
      <c r="Y232" s="226"/>
      <c r="Z232" s="226"/>
      <c r="AA232" s="226"/>
      <c r="AB232" s="72"/>
      <c r="AC232" s="72"/>
      <c r="AD232" s="72"/>
      <c r="AE232" s="72"/>
      <c r="AF232" s="72"/>
      <c r="AG232" s="72"/>
      <c r="AH232" s="72"/>
      <c r="AI232" s="72"/>
      <c r="AJ232" s="72"/>
      <c r="AK232" s="72"/>
      <c r="AL232" s="72"/>
      <c r="AM232" s="72"/>
      <c r="AN232" s="72"/>
      <c r="AO232" s="72"/>
      <c r="AP232" s="72"/>
      <c r="AQ232" s="72"/>
      <c r="AR232" s="72"/>
      <c r="AS232" s="72"/>
      <c r="AT232" s="72"/>
      <c r="AU232" s="72"/>
      <c r="AV232" s="72"/>
      <c r="AW232" s="72"/>
      <c r="AX232" s="72"/>
      <c r="AY232" s="72"/>
      <c r="AZ232" s="72"/>
      <c r="BA232" s="72"/>
      <c r="BB232" s="72"/>
      <c r="BC232" s="72"/>
      <c r="BD232" s="72"/>
      <c r="BE232" s="72"/>
      <c r="BF232" s="72"/>
      <c r="BG232" s="72"/>
      <c r="BH232" s="72"/>
      <c r="BI232" s="72"/>
      <c r="BJ232" s="72"/>
      <c r="BK232" s="72"/>
      <c r="BL232" s="72"/>
      <c r="BM232" s="72"/>
      <c r="BN232" s="72"/>
      <c r="BO232" s="72"/>
      <c r="BP232" s="72"/>
      <c r="BQ232" s="72"/>
      <c r="BR232" s="72"/>
      <c r="BS232" s="72"/>
      <c r="BT232" s="72"/>
      <c r="BU232" s="72"/>
      <c r="BV232" s="72"/>
      <c r="BW232" s="72"/>
      <c r="BX232" s="72"/>
      <c r="BY232" s="72"/>
      <c r="BZ232" s="72"/>
      <c r="CA232" s="72"/>
      <c r="CB232" s="72"/>
      <c r="CC232" s="72"/>
      <c r="CD232" s="72"/>
      <c r="CE232" s="72"/>
      <c r="CF232" s="72"/>
      <c r="CG232" s="72"/>
      <c r="CH232" s="72"/>
      <c r="CI232" s="72"/>
      <c r="CJ232" s="72"/>
      <c r="CK232" s="72"/>
      <c r="CL232" s="72"/>
      <c r="CM232" s="72"/>
      <c r="CN232" s="72"/>
      <c r="CO232" s="72"/>
      <c r="CP232" s="72"/>
      <c r="CQ232" s="72"/>
      <c r="CR232" s="72"/>
      <c r="CS232" s="72"/>
      <c r="CT232" s="72"/>
      <c r="CU232" s="72"/>
      <c r="CV232" s="72"/>
      <c r="CW232" s="72"/>
      <c r="CX232" s="72"/>
      <c r="CY232" s="72"/>
      <c r="CZ232" s="72"/>
      <c r="DA232" s="72"/>
      <c r="DB232" s="72"/>
      <c r="DC232" s="72"/>
      <c r="DD232" s="72"/>
      <c r="DE232" s="72"/>
      <c r="DF232" s="72"/>
      <c r="DG232" s="72"/>
      <c r="DH232" s="72"/>
      <c r="DI232" s="72"/>
      <c r="DJ232" s="72"/>
      <c r="DK232" s="72"/>
      <c r="DL232" s="72"/>
      <c r="DM232" s="72"/>
      <c r="DN232" s="72"/>
      <c r="DO232" s="72"/>
      <c r="DP232" s="72"/>
      <c r="DQ232" s="72"/>
      <c r="DR232" s="72"/>
      <c r="DS232" s="72"/>
      <c r="DT232" s="72"/>
      <c r="DU232" s="72"/>
      <c r="DV232" s="72"/>
      <c r="DW232" s="72"/>
      <c r="DX232" s="72"/>
      <c r="DY232" s="72"/>
      <c r="DZ232" s="72"/>
      <c r="EA232" s="72"/>
      <c r="EB232" s="72"/>
      <c r="EC232" s="72"/>
      <c r="ED232" s="72"/>
      <c r="EE232" s="72"/>
    </row>
    <row r="233" spans="1:135" s="8" customFormat="1" ht="13.5" customHeight="1">
      <c r="A233" s="67">
        <v>56</v>
      </c>
      <c r="B233" s="68" t="s">
        <v>71</v>
      </c>
      <c r="C233" s="69" t="s">
        <v>103</v>
      </c>
      <c r="D233" s="69" t="s">
        <v>104</v>
      </c>
      <c r="E233" s="69" t="s">
        <v>51</v>
      </c>
      <c r="F233" s="101">
        <f>SUM(F234:F234)</f>
        <v>1</v>
      </c>
      <c r="G233" s="70"/>
      <c r="H233" s="70">
        <f>F233*G233</f>
        <v>0</v>
      </c>
      <c r="I233" s="102" t="s">
        <v>45</v>
      </c>
      <c r="J233" s="319"/>
      <c r="K233" s="249"/>
      <c r="L233" s="245"/>
      <c r="M233" s="246"/>
      <c r="N233" s="247"/>
      <c r="O233" s="249"/>
      <c r="P233" s="249"/>
      <c r="Q233" s="249"/>
      <c r="R233" s="248"/>
      <c r="S233" s="226"/>
      <c r="T233" s="226"/>
      <c r="U233" s="226"/>
      <c r="V233" s="226"/>
      <c r="W233" s="226"/>
      <c r="X233" s="226"/>
      <c r="Y233" s="226"/>
      <c r="Z233" s="226"/>
      <c r="AA233" s="226"/>
      <c r="AB233" s="72"/>
      <c r="AC233" s="72"/>
      <c r="AD233" s="72"/>
      <c r="AE233" s="72"/>
      <c r="AF233" s="72"/>
      <c r="AG233" s="72"/>
      <c r="AH233" s="72"/>
      <c r="AI233" s="72"/>
      <c r="AJ233" s="72"/>
      <c r="AK233" s="72"/>
      <c r="AL233" s="72"/>
      <c r="AM233" s="72"/>
      <c r="AN233" s="72"/>
      <c r="AO233" s="72"/>
      <c r="AP233" s="72"/>
      <c r="AQ233" s="72"/>
      <c r="AR233" s="72"/>
      <c r="AS233" s="72"/>
      <c r="AT233" s="72"/>
      <c r="AU233" s="72"/>
      <c r="AV233" s="72"/>
      <c r="AW233" s="72"/>
      <c r="AX233" s="72"/>
      <c r="AY233" s="72"/>
      <c r="AZ233" s="72"/>
      <c r="BA233" s="72"/>
      <c r="BB233" s="72"/>
      <c r="BC233" s="72"/>
      <c r="BD233" s="72"/>
      <c r="BE233" s="72"/>
      <c r="BF233" s="72"/>
      <c r="BG233" s="72"/>
      <c r="BH233" s="72"/>
      <c r="BI233" s="72"/>
      <c r="BJ233" s="72"/>
      <c r="BK233" s="72"/>
      <c r="BL233" s="72"/>
      <c r="BM233" s="72"/>
      <c r="BN233" s="72"/>
      <c r="BO233" s="72"/>
      <c r="BP233" s="72"/>
      <c r="BQ233" s="72"/>
      <c r="BR233" s="72"/>
      <c r="BS233" s="72"/>
      <c r="BT233" s="72"/>
      <c r="BU233" s="72"/>
      <c r="BV233" s="72"/>
      <c r="BW233" s="72"/>
      <c r="BX233" s="72"/>
      <c r="BY233" s="72"/>
      <c r="BZ233" s="72"/>
      <c r="CA233" s="72"/>
      <c r="CB233" s="72"/>
      <c r="CC233" s="72"/>
      <c r="CD233" s="72"/>
      <c r="CE233" s="72"/>
      <c r="CF233" s="72"/>
      <c r="CG233" s="72"/>
      <c r="CH233" s="72"/>
      <c r="CI233" s="72"/>
      <c r="CJ233" s="72"/>
      <c r="CK233" s="72"/>
      <c r="CL233" s="72"/>
      <c r="CM233" s="72"/>
      <c r="CN233" s="72"/>
      <c r="CO233" s="72"/>
      <c r="CP233" s="72"/>
      <c r="CQ233" s="72"/>
      <c r="CR233" s="72"/>
      <c r="CS233" s="72"/>
      <c r="CT233" s="72"/>
      <c r="CU233" s="72"/>
      <c r="CV233" s="72"/>
      <c r="CW233" s="72"/>
      <c r="CX233" s="72"/>
      <c r="CY233" s="72"/>
      <c r="CZ233" s="72"/>
      <c r="DA233" s="72"/>
      <c r="DB233" s="72"/>
      <c r="DC233" s="72"/>
      <c r="DD233" s="72"/>
      <c r="DE233" s="72"/>
      <c r="DF233" s="72"/>
      <c r="DG233" s="72"/>
      <c r="DH233" s="72"/>
      <c r="DI233" s="72"/>
      <c r="DJ233" s="72"/>
      <c r="DK233" s="72"/>
      <c r="DL233" s="72"/>
      <c r="DM233" s="72"/>
      <c r="DN233" s="72"/>
      <c r="DO233" s="72"/>
      <c r="DP233" s="72"/>
      <c r="DQ233" s="72"/>
      <c r="DR233" s="72"/>
      <c r="DS233" s="72"/>
      <c r="DT233" s="72"/>
      <c r="DU233" s="72"/>
      <c r="DV233" s="72"/>
      <c r="DW233" s="72"/>
      <c r="DX233" s="72"/>
      <c r="DY233" s="72"/>
      <c r="DZ233" s="72"/>
      <c r="EA233" s="72"/>
      <c r="EB233" s="72"/>
      <c r="EC233" s="72"/>
      <c r="ED233" s="72"/>
      <c r="EE233" s="72"/>
    </row>
    <row r="234" spans="1:135" s="8" customFormat="1" ht="13.5" customHeight="1">
      <c r="A234" s="67"/>
      <c r="B234" s="69"/>
      <c r="C234" s="69"/>
      <c r="D234" s="75" t="s">
        <v>233</v>
      </c>
      <c r="E234" s="69"/>
      <c r="F234" s="76">
        <v>1</v>
      </c>
      <c r="G234" s="70"/>
      <c r="H234" s="70"/>
      <c r="I234" s="102"/>
      <c r="J234" s="249"/>
      <c r="K234" s="226"/>
      <c r="L234" s="226"/>
      <c r="M234" s="226"/>
      <c r="N234" s="226"/>
      <c r="O234" s="226"/>
      <c r="P234" s="226"/>
      <c r="Q234" s="226"/>
      <c r="R234" s="226"/>
      <c r="S234" s="226"/>
      <c r="T234" s="226"/>
      <c r="U234" s="226"/>
      <c r="V234" s="226"/>
      <c r="W234" s="226"/>
      <c r="X234" s="226"/>
      <c r="Y234" s="226"/>
      <c r="Z234" s="226"/>
      <c r="AA234" s="226"/>
      <c r="AB234" s="72"/>
      <c r="AC234" s="72"/>
      <c r="AD234" s="72"/>
      <c r="AE234" s="72"/>
      <c r="AF234" s="72"/>
      <c r="AG234" s="72"/>
      <c r="AH234" s="72"/>
      <c r="AI234" s="72"/>
      <c r="AJ234" s="72"/>
      <c r="AK234" s="72"/>
      <c r="AL234" s="72"/>
      <c r="AM234" s="72"/>
      <c r="AN234" s="72"/>
      <c r="AO234" s="72"/>
      <c r="AP234" s="72"/>
      <c r="AQ234" s="72"/>
      <c r="AR234" s="72"/>
      <c r="AS234" s="72"/>
      <c r="AT234" s="72"/>
      <c r="AU234" s="72"/>
      <c r="AV234" s="72"/>
      <c r="AW234" s="72"/>
      <c r="AX234" s="72"/>
      <c r="AY234" s="72"/>
      <c r="AZ234" s="72"/>
      <c r="BA234" s="72"/>
      <c r="BB234" s="72"/>
      <c r="BC234" s="72"/>
      <c r="BD234" s="72"/>
      <c r="BE234" s="72"/>
      <c r="BF234" s="72"/>
      <c r="BG234" s="72"/>
      <c r="BH234" s="72"/>
      <c r="BI234" s="72"/>
      <c r="BJ234" s="72"/>
      <c r="BK234" s="72"/>
      <c r="BL234" s="72"/>
      <c r="BM234" s="72"/>
      <c r="BN234" s="72"/>
      <c r="BO234" s="72"/>
      <c r="BP234" s="72"/>
      <c r="BQ234" s="72"/>
      <c r="BR234" s="72"/>
      <c r="BS234" s="72"/>
      <c r="BT234" s="72"/>
      <c r="BU234" s="72"/>
      <c r="BV234" s="72"/>
      <c r="BW234" s="72"/>
      <c r="BX234" s="72"/>
      <c r="BY234" s="72"/>
      <c r="BZ234" s="72"/>
      <c r="CA234" s="72"/>
      <c r="CB234" s="72"/>
      <c r="CC234" s="72"/>
      <c r="CD234" s="72"/>
      <c r="CE234" s="72"/>
      <c r="CF234" s="72"/>
      <c r="CG234" s="72"/>
      <c r="CH234" s="72"/>
      <c r="CI234" s="72"/>
      <c r="CJ234" s="72"/>
      <c r="CK234" s="72"/>
      <c r="CL234" s="72"/>
      <c r="CM234" s="72"/>
      <c r="CN234" s="72"/>
      <c r="CO234" s="72"/>
      <c r="CP234" s="72"/>
      <c r="CQ234" s="72"/>
      <c r="CR234" s="72"/>
      <c r="CS234" s="72"/>
      <c r="CT234" s="72"/>
      <c r="CU234" s="72"/>
      <c r="CV234" s="72"/>
      <c r="CW234" s="72"/>
      <c r="CX234" s="72"/>
      <c r="CY234" s="72"/>
      <c r="CZ234" s="72"/>
      <c r="DA234" s="72"/>
      <c r="DB234" s="72"/>
      <c r="DC234" s="72"/>
      <c r="DD234" s="72"/>
      <c r="DE234" s="72"/>
      <c r="DF234" s="72"/>
      <c r="DG234" s="72"/>
      <c r="DH234" s="72"/>
      <c r="DI234" s="72"/>
      <c r="DJ234" s="72"/>
      <c r="DK234" s="72"/>
      <c r="DL234" s="72"/>
      <c r="DM234" s="72"/>
      <c r="DN234" s="72"/>
      <c r="DO234" s="72"/>
      <c r="DP234" s="72"/>
      <c r="DQ234" s="72"/>
      <c r="DR234" s="72"/>
      <c r="DS234" s="72"/>
      <c r="DT234" s="72"/>
      <c r="DU234" s="72"/>
      <c r="DV234" s="72"/>
      <c r="DW234" s="72"/>
      <c r="DX234" s="72"/>
      <c r="DY234" s="72"/>
      <c r="DZ234" s="72"/>
      <c r="EA234" s="72"/>
      <c r="EB234" s="72"/>
      <c r="EC234" s="72"/>
      <c r="ED234" s="72"/>
      <c r="EE234" s="72"/>
    </row>
    <row r="235" spans="1:135" s="8" customFormat="1" ht="40.5" customHeight="1">
      <c r="A235" s="67"/>
      <c r="B235" s="69"/>
      <c r="C235" s="69"/>
      <c r="D235" s="75" t="s">
        <v>234</v>
      </c>
      <c r="E235" s="69"/>
      <c r="F235" s="113"/>
      <c r="G235" s="70"/>
      <c r="H235" s="70"/>
      <c r="I235" s="102"/>
      <c r="J235" s="250"/>
      <c r="K235" s="226"/>
      <c r="L235" s="226"/>
      <c r="M235" s="226"/>
      <c r="N235" s="226"/>
      <c r="O235" s="226"/>
      <c r="P235" s="226"/>
      <c r="Q235" s="226"/>
      <c r="R235" s="226"/>
      <c r="S235" s="226"/>
      <c r="T235" s="226"/>
      <c r="U235" s="226"/>
      <c r="V235" s="226"/>
      <c r="W235" s="226"/>
      <c r="X235" s="226"/>
      <c r="Y235" s="226"/>
      <c r="Z235" s="226"/>
      <c r="AA235" s="226"/>
      <c r="AB235" s="72"/>
      <c r="AC235" s="72"/>
      <c r="AD235" s="72"/>
      <c r="AE235" s="72"/>
      <c r="AF235" s="72"/>
      <c r="AG235" s="72"/>
      <c r="AH235" s="72"/>
      <c r="AI235" s="72"/>
      <c r="AJ235" s="72"/>
      <c r="AK235" s="72"/>
      <c r="AL235" s="72"/>
      <c r="AM235" s="72"/>
      <c r="AN235" s="72"/>
      <c r="AO235" s="72"/>
      <c r="AP235" s="72"/>
      <c r="AQ235" s="72"/>
      <c r="AR235" s="72"/>
      <c r="AS235" s="72"/>
      <c r="AT235" s="72"/>
      <c r="AU235" s="72"/>
      <c r="AV235" s="72"/>
      <c r="AW235" s="72"/>
      <c r="AX235" s="72"/>
      <c r="AY235" s="72"/>
      <c r="AZ235" s="72"/>
      <c r="BA235" s="72"/>
      <c r="BB235" s="72"/>
      <c r="BC235" s="72"/>
      <c r="BD235" s="72"/>
      <c r="BE235" s="72"/>
      <c r="BF235" s="72"/>
      <c r="BG235" s="72"/>
      <c r="BH235" s="72"/>
      <c r="BI235" s="72"/>
      <c r="BJ235" s="72"/>
      <c r="BK235" s="72"/>
      <c r="BL235" s="72"/>
      <c r="BM235" s="72"/>
      <c r="BN235" s="72"/>
      <c r="BO235" s="72"/>
      <c r="BP235" s="72"/>
      <c r="BQ235" s="72"/>
      <c r="BR235" s="72"/>
      <c r="BS235" s="72"/>
      <c r="BT235" s="72"/>
      <c r="BU235" s="72"/>
      <c r="BV235" s="72"/>
      <c r="BW235" s="72"/>
      <c r="BX235" s="72"/>
      <c r="BY235" s="72"/>
      <c r="BZ235" s="72"/>
      <c r="CA235" s="72"/>
      <c r="CB235" s="72"/>
      <c r="CC235" s="72"/>
      <c r="CD235" s="72"/>
      <c r="CE235" s="72"/>
      <c r="CF235" s="72"/>
      <c r="CG235" s="72"/>
      <c r="CH235" s="72"/>
      <c r="CI235" s="72"/>
      <c r="CJ235" s="72"/>
      <c r="CK235" s="72"/>
      <c r="CL235" s="72"/>
      <c r="CM235" s="72"/>
      <c r="CN235" s="72"/>
      <c r="CO235" s="72"/>
      <c r="CP235" s="72"/>
      <c r="CQ235" s="72"/>
      <c r="CR235" s="72"/>
      <c r="CS235" s="72"/>
      <c r="CT235" s="72"/>
      <c r="CU235" s="72"/>
      <c r="CV235" s="72"/>
      <c r="CW235" s="72"/>
      <c r="CX235" s="72"/>
      <c r="CY235" s="72"/>
      <c r="CZ235" s="72"/>
      <c r="DA235" s="72"/>
      <c r="DB235" s="72"/>
      <c r="DC235" s="72"/>
      <c r="DD235" s="72"/>
      <c r="DE235" s="72"/>
      <c r="DF235" s="72"/>
      <c r="DG235" s="72"/>
      <c r="DH235" s="72"/>
      <c r="DI235" s="72"/>
      <c r="DJ235" s="72"/>
      <c r="DK235" s="72"/>
      <c r="DL235" s="72"/>
      <c r="DM235" s="72"/>
      <c r="DN235" s="72"/>
      <c r="DO235" s="72"/>
      <c r="DP235" s="72"/>
      <c r="DQ235" s="72"/>
      <c r="DR235" s="72"/>
      <c r="DS235" s="72"/>
      <c r="DT235" s="72"/>
      <c r="DU235" s="72"/>
      <c r="DV235" s="72"/>
      <c r="DW235" s="72"/>
      <c r="DX235" s="72"/>
      <c r="DY235" s="72"/>
      <c r="DZ235" s="72"/>
      <c r="EA235" s="72"/>
      <c r="EB235" s="72"/>
      <c r="EC235" s="72"/>
      <c r="ED235" s="72"/>
      <c r="EE235" s="72"/>
    </row>
    <row r="236" spans="1:135" s="8" customFormat="1" ht="13.5" customHeight="1">
      <c r="A236" s="85">
        <v>57</v>
      </c>
      <c r="B236" s="88" t="s">
        <v>65</v>
      </c>
      <c r="C236" s="88" t="s">
        <v>73</v>
      </c>
      <c r="D236" s="88" t="s">
        <v>74</v>
      </c>
      <c r="E236" s="88" t="s">
        <v>68</v>
      </c>
      <c r="F236" s="89">
        <f>F237</f>
        <v>0.5</v>
      </c>
      <c r="G236" s="91"/>
      <c r="H236" s="91">
        <f>F236*G236</f>
        <v>0</v>
      </c>
      <c r="I236" s="71" t="s">
        <v>36</v>
      </c>
      <c r="J236" s="250"/>
      <c r="K236" s="226"/>
      <c r="L236" s="226"/>
      <c r="M236" s="226"/>
      <c r="N236" s="226"/>
      <c r="O236" s="226"/>
      <c r="P236" s="226"/>
      <c r="Q236" s="226"/>
      <c r="R236" s="251"/>
      <c r="S236" s="226"/>
      <c r="T236" s="226"/>
      <c r="U236" s="226"/>
      <c r="V236" s="226"/>
      <c r="W236" s="226"/>
      <c r="X236" s="226"/>
      <c r="Y236" s="226"/>
      <c r="Z236" s="226"/>
      <c r="AA236" s="226"/>
      <c r="AB236" s="72"/>
      <c r="AC236" s="72"/>
      <c r="AD236" s="72"/>
      <c r="AE236" s="72"/>
      <c r="AF236" s="72"/>
      <c r="AG236" s="72"/>
      <c r="AH236" s="72"/>
      <c r="AI236" s="72"/>
      <c r="AJ236" s="72"/>
      <c r="AK236" s="72"/>
      <c r="AL236" s="72"/>
      <c r="AM236" s="72"/>
      <c r="AN236" s="72"/>
      <c r="AO236" s="72"/>
      <c r="AP236" s="72"/>
      <c r="AQ236" s="72"/>
      <c r="AR236" s="72"/>
      <c r="AS236" s="72"/>
      <c r="AT236" s="72"/>
      <c r="AU236" s="72"/>
      <c r="AV236" s="72"/>
      <c r="AW236" s="72"/>
      <c r="AX236" s="72"/>
      <c r="AY236" s="72"/>
      <c r="AZ236" s="72"/>
      <c r="BA236" s="72"/>
      <c r="BB236" s="72"/>
      <c r="BC236" s="72"/>
      <c r="BD236" s="72"/>
      <c r="BE236" s="72"/>
      <c r="BF236" s="72"/>
      <c r="BG236" s="72"/>
      <c r="BH236" s="72"/>
      <c r="BI236" s="72"/>
      <c r="BJ236" s="72"/>
      <c r="BK236" s="72"/>
      <c r="BL236" s="72"/>
      <c r="BM236" s="72"/>
      <c r="BN236" s="72"/>
      <c r="BO236" s="72"/>
      <c r="BP236" s="72"/>
      <c r="BQ236" s="72"/>
      <c r="BR236" s="72"/>
      <c r="BS236" s="72"/>
      <c r="BT236" s="72"/>
      <c r="BU236" s="72"/>
      <c r="BV236" s="72"/>
      <c r="BW236" s="72"/>
      <c r="BX236" s="72"/>
      <c r="BY236" s="72"/>
      <c r="BZ236" s="72"/>
      <c r="CA236" s="72"/>
      <c r="CB236" s="72"/>
      <c r="CC236" s="72"/>
      <c r="CD236" s="72"/>
      <c r="CE236" s="72"/>
      <c r="CF236" s="72"/>
      <c r="CG236" s="72"/>
      <c r="CH236" s="72"/>
      <c r="CI236" s="72"/>
      <c r="CJ236" s="72"/>
      <c r="CK236" s="72"/>
      <c r="CL236" s="72"/>
      <c r="CM236" s="72"/>
      <c r="CN236" s="72"/>
      <c r="CO236" s="72"/>
      <c r="CP236" s="72"/>
      <c r="CQ236" s="72"/>
      <c r="CR236" s="72"/>
      <c r="CS236" s="72"/>
      <c r="CT236" s="72"/>
      <c r="CU236" s="72"/>
      <c r="CV236" s="72"/>
      <c r="CW236" s="72"/>
      <c r="CX236" s="72"/>
      <c r="CY236" s="72"/>
      <c r="CZ236" s="72"/>
      <c r="DA236" s="72"/>
      <c r="DB236" s="72"/>
      <c r="DC236" s="72"/>
      <c r="DD236" s="72"/>
      <c r="DE236" s="72"/>
      <c r="DF236" s="72"/>
      <c r="DG236" s="72"/>
      <c r="DH236" s="72"/>
      <c r="DI236" s="72"/>
      <c r="DJ236" s="72"/>
      <c r="DK236" s="72"/>
      <c r="DL236" s="72"/>
      <c r="DM236" s="72"/>
      <c r="DN236" s="72"/>
      <c r="DO236" s="72"/>
      <c r="DP236" s="72"/>
      <c r="DQ236" s="72"/>
      <c r="DR236" s="72"/>
      <c r="DS236" s="72"/>
      <c r="DT236" s="72"/>
      <c r="DU236" s="72"/>
      <c r="DV236" s="72"/>
      <c r="DW236" s="72"/>
      <c r="DX236" s="72"/>
      <c r="DY236" s="72"/>
      <c r="DZ236" s="72"/>
      <c r="EA236" s="72"/>
      <c r="EB236" s="72"/>
      <c r="EC236" s="72"/>
      <c r="ED236" s="72"/>
      <c r="EE236" s="72"/>
    </row>
    <row r="237" spans="1:135" s="8" customFormat="1" ht="13.5" customHeight="1">
      <c r="A237" s="154"/>
      <c r="B237" s="155"/>
      <c r="C237" s="155"/>
      <c r="D237" s="119" t="s">
        <v>75</v>
      </c>
      <c r="E237" s="155"/>
      <c r="F237" s="156">
        <v>0.5</v>
      </c>
      <c r="G237" s="157"/>
      <c r="H237" s="91"/>
      <c r="I237" s="144"/>
      <c r="J237" s="250"/>
      <c r="K237" s="226"/>
      <c r="L237" s="226"/>
      <c r="M237" s="226"/>
      <c r="N237" s="226"/>
      <c r="O237" s="226"/>
      <c r="P237" s="226"/>
      <c r="Q237" s="226"/>
      <c r="R237" s="251"/>
      <c r="S237" s="226"/>
      <c r="T237" s="226"/>
      <c r="U237" s="226"/>
      <c r="V237" s="226"/>
      <c r="W237" s="226"/>
      <c r="X237" s="226"/>
      <c r="Y237" s="226"/>
      <c r="Z237" s="226"/>
      <c r="AA237" s="226"/>
      <c r="AB237" s="72"/>
      <c r="AC237" s="72"/>
      <c r="AD237" s="72"/>
      <c r="AE237" s="72"/>
      <c r="AF237" s="72"/>
      <c r="AG237" s="72"/>
      <c r="AH237" s="72"/>
      <c r="AI237" s="72"/>
      <c r="AJ237" s="72"/>
      <c r="AK237" s="72"/>
      <c r="AL237" s="72"/>
      <c r="AM237" s="72"/>
      <c r="AN237" s="72"/>
      <c r="AO237" s="72"/>
      <c r="AP237" s="72"/>
      <c r="AQ237" s="72"/>
      <c r="AR237" s="72"/>
      <c r="AS237" s="72"/>
      <c r="AT237" s="72"/>
      <c r="AU237" s="72"/>
      <c r="AV237" s="72"/>
      <c r="AW237" s="72"/>
      <c r="AX237" s="72"/>
      <c r="AY237" s="72"/>
      <c r="AZ237" s="72"/>
      <c r="BA237" s="72"/>
      <c r="BB237" s="72"/>
      <c r="BC237" s="72"/>
      <c r="BD237" s="72"/>
      <c r="BE237" s="72"/>
      <c r="BF237" s="72"/>
      <c r="BG237" s="72"/>
      <c r="BH237" s="72"/>
      <c r="BI237" s="72"/>
      <c r="BJ237" s="72"/>
      <c r="BK237" s="72"/>
      <c r="BL237" s="72"/>
      <c r="BM237" s="72"/>
      <c r="BN237" s="72"/>
      <c r="BO237" s="72"/>
      <c r="BP237" s="72"/>
      <c r="BQ237" s="72"/>
      <c r="BR237" s="72"/>
      <c r="BS237" s="72"/>
      <c r="BT237" s="72"/>
      <c r="BU237" s="72"/>
      <c r="BV237" s="72"/>
      <c r="BW237" s="72"/>
      <c r="BX237" s="72"/>
      <c r="BY237" s="72"/>
      <c r="BZ237" s="72"/>
      <c r="CA237" s="72"/>
      <c r="CB237" s="72"/>
      <c r="CC237" s="72"/>
      <c r="CD237" s="72"/>
      <c r="CE237" s="72"/>
      <c r="CF237" s="72"/>
      <c r="CG237" s="72"/>
      <c r="CH237" s="72"/>
      <c r="CI237" s="72"/>
      <c r="CJ237" s="72"/>
      <c r="CK237" s="72"/>
      <c r="CL237" s="72"/>
      <c r="CM237" s="72"/>
      <c r="CN237" s="72"/>
      <c r="CO237" s="72"/>
      <c r="CP237" s="72"/>
      <c r="CQ237" s="72"/>
      <c r="CR237" s="72"/>
      <c r="CS237" s="72"/>
      <c r="CT237" s="72"/>
      <c r="CU237" s="72"/>
      <c r="CV237" s="72"/>
      <c r="CW237" s="72"/>
      <c r="CX237" s="72"/>
      <c r="CY237" s="72"/>
      <c r="CZ237" s="72"/>
      <c r="DA237" s="72"/>
      <c r="DB237" s="72"/>
      <c r="DC237" s="72"/>
      <c r="DD237" s="72"/>
      <c r="DE237" s="72"/>
      <c r="DF237" s="72"/>
      <c r="DG237" s="72"/>
      <c r="DH237" s="72"/>
      <c r="DI237" s="72"/>
      <c r="DJ237" s="72"/>
      <c r="DK237" s="72"/>
      <c r="DL237" s="72"/>
      <c r="DM237" s="72"/>
      <c r="DN237" s="72"/>
      <c r="DO237" s="72"/>
      <c r="DP237" s="72"/>
      <c r="DQ237" s="72"/>
      <c r="DR237" s="72"/>
      <c r="DS237" s="72"/>
      <c r="DT237" s="72"/>
      <c r="DU237" s="72"/>
      <c r="DV237" s="72"/>
      <c r="DW237" s="72"/>
      <c r="DX237" s="72"/>
      <c r="DY237" s="72"/>
      <c r="DZ237" s="72"/>
      <c r="EA237" s="72"/>
      <c r="EB237" s="72"/>
      <c r="EC237" s="72"/>
      <c r="ED237" s="72"/>
      <c r="EE237" s="72"/>
    </row>
    <row r="238" spans="1:135" s="8" customFormat="1" ht="13.5" customHeight="1">
      <c r="A238" s="154"/>
      <c r="B238" s="155"/>
      <c r="C238" s="155"/>
      <c r="D238" s="119" t="s">
        <v>76</v>
      </c>
      <c r="E238" s="155"/>
      <c r="F238" s="156"/>
      <c r="G238" s="157"/>
      <c r="H238" s="91"/>
      <c r="I238" s="144"/>
      <c r="J238" s="250"/>
      <c r="K238" s="226"/>
      <c r="L238" s="226"/>
      <c r="M238" s="226"/>
      <c r="N238" s="226"/>
      <c r="O238" s="226"/>
      <c r="P238" s="226"/>
      <c r="Q238" s="226"/>
      <c r="R238" s="251"/>
      <c r="S238" s="226"/>
      <c r="T238" s="226"/>
      <c r="U238" s="226"/>
      <c r="V238" s="226"/>
      <c r="W238" s="226"/>
      <c r="X238" s="226"/>
      <c r="Y238" s="226"/>
      <c r="Z238" s="226"/>
      <c r="AA238" s="226"/>
      <c r="AB238" s="72"/>
      <c r="AC238" s="72"/>
      <c r="AD238" s="72"/>
      <c r="AE238" s="72"/>
      <c r="AF238" s="72"/>
      <c r="AG238" s="72"/>
      <c r="AH238" s="72"/>
      <c r="AI238" s="72"/>
      <c r="AJ238" s="72"/>
      <c r="AK238" s="72"/>
      <c r="AL238" s="72"/>
      <c r="AM238" s="72"/>
      <c r="AN238" s="72"/>
      <c r="AO238" s="72"/>
      <c r="AP238" s="72"/>
      <c r="AQ238" s="72"/>
      <c r="AR238" s="72"/>
      <c r="AS238" s="72"/>
      <c r="AT238" s="72"/>
      <c r="AU238" s="72"/>
      <c r="AV238" s="72"/>
      <c r="AW238" s="72"/>
      <c r="AX238" s="72"/>
      <c r="AY238" s="72"/>
      <c r="AZ238" s="72"/>
      <c r="BA238" s="72"/>
      <c r="BB238" s="72"/>
      <c r="BC238" s="72"/>
      <c r="BD238" s="72"/>
      <c r="BE238" s="72"/>
      <c r="BF238" s="72"/>
      <c r="BG238" s="72"/>
      <c r="BH238" s="72"/>
      <c r="BI238" s="72"/>
      <c r="BJ238" s="72"/>
      <c r="BK238" s="72"/>
      <c r="BL238" s="72"/>
      <c r="BM238" s="72"/>
      <c r="BN238" s="72"/>
      <c r="BO238" s="72"/>
      <c r="BP238" s="72"/>
      <c r="BQ238" s="72"/>
      <c r="BR238" s="72"/>
      <c r="BS238" s="72"/>
      <c r="BT238" s="72"/>
      <c r="BU238" s="72"/>
      <c r="BV238" s="72"/>
      <c r="BW238" s="72"/>
      <c r="BX238" s="72"/>
      <c r="BY238" s="72"/>
      <c r="BZ238" s="72"/>
      <c r="CA238" s="72"/>
      <c r="CB238" s="72"/>
      <c r="CC238" s="72"/>
      <c r="CD238" s="72"/>
      <c r="CE238" s="72"/>
      <c r="CF238" s="72"/>
      <c r="CG238" s="72"/>
      <c r="CH238" s="72"/>
      <c r="CI238" s="72"/>
      <c r="CJ238" s="72"/>
      <c r="CK238" s="72"/>
      <c r="CL238" s="72"/>
      <c r="CM238" s="72"/>
      <c r="CN238" s="72"/>
      <c r="CO238" s="72"/>
      <c r="CP238" s="72"/>
      <c r="CQ238" s="72"/>
      <c r="CR238" s="72"/>
      <c r="CS238" s="72"/>
      <c r="CT238" s="72"/>
      <c r="CU238" s="72"/>
      <c r="CV238" s="72"/>
      <c r="CW238" s="72"/>
      <c r="CX238" s="72"/>
      <c r="CY238" s="72"/>
      <c r="CZ238" s="72"/>
      <c r="DA238" s="72"/>
      <c r="DB238" s="72"/>
      <c r="DC238" s="72"/>
      <c r="DD238" s="72"/>
      <c r="DE238" s="72"/>
      <c r="DF238" s="72"/>
      <c r="DG238" s="72"/>
      <c r="DH238" s="72"/>
      <c r="DI238" s="72"/>
      <c r="DJ238" s="72"/>
      <c r="DK238" s="72"/>
      <c r="DL238" s="72"/>
      <c r="DM238" s="72"/>
      <c r="DN238" s="72"/>
      <c r="DO238" s="72"/>
      <c r="DP238" s="72"/>
      <c r="DQ238" s="72"/>
      <c r="DR238" s="72"/>
      <c r="DS238" s="72"/>
      <c r="DT238" s="72"/>
      <c r="DU238" s="72"/>
      <c r="DV238" s="72"/>
      <c r="DW238" s="72"/>
      <c r="DX238" s="72"/>
      <c r="DY238" s="72"/>
      <c r="DZ238" s="72"/>
      <c r="EA238" s="72"/>
      <c r="EB238" s="72"/>
      <c r="EC238" s="72"/>
      <c r="ED238" s="72"/>
      <c r="EE238" s="72"/>
    </row>
    <row r="239" spans="1:135" s="41" customFormat="1" ht="13.5" customHeight="1">
      <c r="A239" s="140"/>
      <c r="B239" s="141"/>
      <c r="C239" s="141">
        <v>762</v>
      </c>
      <c r="D239" s="141" t="s">
        <v>116</v>
      </c>
      <c r="E239" s="141"/>
      <c r="F239" s="142"/>
      <c r="G239" s="143"/>
      <c r="H239" s="143">
        <f>SUM(H240:H251)</f>
        <v>0</v>
      </c>
      <c r="I239" s="144"/>
    </row>
    <row r="240" spans="1:135" s="8" customFormat="1" ht="13.5" customHeight="1">
      <c r="A240" s="67">
        <v>58</v>
      </c>
      <c r="B240" s="69">
        <v>762</v>
      </c>
      <c r="C240" s="105">
        <v>762521811</v>
      </c>
      <c r="D240" s="69" t="s">
        <v>235</v>
      </c>
      <c r="E240" s="69" t="s">
        <v>35</v>
      </c>
      <c r="F240" s="101">
        <f>SUM(F242:F242)</f>
        <v>210.7</v>
      </c>
      <c r="G240" s="70"/>
      <c r="H240" s="70">
        <f>F240*G240</f>
        <v>0</v>
      </c>
      <c r="I240" s="71" t="s">
        <v>36</v>
      </c>
      <c r="J240" s="301"/>
      <c r="K240" s="226"/>
      <c r="L240" s="226"/>
      <c r="M240" s="226"/>
      <c r="N240" s="226"/>
      <c r="O240" s="226"/>
      <c r="P240" s="226"/>
      <c r="Q240" s="226"/>
      <c r="R240" s="226"/>
      <c r="S240" s="226"/>
      <c r="T240" s="226"/>
      <c r="U240" s="226"/>
      <c r="V240" s="226"/>
      <c r="W240" s="226"/>
      <c r="X240" s="226"/>
      <c r="Y240" s="226"/>
      <c r="Z240" s="226"/>
      <c r="AA240" s="226"/>
      <c r="AB240" s="72"/>
      <c r="AC240" s="72"/>
      <c r="AD240" s="72"/>
      <c r="AE240" s="72"/>
      <c r="AF240" s="72"/>
      <c r="AG240" s="72"/>
      <c r="AH240" s="72"/>
      <c r="AI240" s="72"/>
      <c r="AJ240" s="72"/>
      <c r="AK240" s="72"/>
      <c r="AL240" s="72"/>
      <c r="AM240" s="72"/>
      <c r="AN240" s="72"/>
      <c r="AO240" s="72"/>
      <c r="AP240" s="72"/>
      <c r="AQ240" s="72"/>
      <c r="AR240" s="72"/>
      <c r="AS240" s="72"/>
      <c r="AT240" s="72"/>
      <c r="AU240" s="72"/>
      <c r="AV240" s="72"/>
      <c r="AW240" s="72"/>
      <c r="AX240" s="72"/>
      <c r="AY240" s="72"/>
      <c r="AZ240" s="72"/>
      <c r="BA240" s="72"/>
      <c r="BB240" s="72"/>
      <c r="BC240" s="72"/>
      <c r="BD240" s="72"/>
      <c r="BE240" s="72"/>
      <c r="BF240" s="72"/>
      <c r="BG240" s="72"/>
      <c r="BH240" s="72"/>
      <c r="BI240" s="72"/>
      <c r="BJ240" s="72"/>
      <c r="BK240" s="72"/>
      <c r="BL240" s="72"/>
      <c r="BM240" s="72"/>
      <c r="BN240" s="72"/>
      <c r="BO240" s="72"/>
      <c r="BP240" s="72"/>
      <c r="BQ240" s="72"/>
      <c r="BR240" s="72"/>
      <c r="BS240" s="72"/>
      <c r="BT240" s="72"/>
      <c r="BU240" s="72"/>
      <c r="BV240" s="72"/>
      <c r="BW240" s="72"/>
      <c r="BX240" s="72"/>
      <c r="BY240" s="72"/>
      <c r="BZ240" s="72"/>
      <c r="CA240" s="72"/>
      <c r="CB240" s="72"/>
      <c r="CC240" s="72"/>
      <c r="CD240" s="72"/>
      <c r="CE240" s="72"/>
      <c r="CF240" s="72"/>
      <c r="CG240" s="72"/>
      <c r="CH240" s="72"/>
      <c r="CI240" s="72"/>
      <c r="CJ240" s="72"/>
      <c r="CK240" s="72"/>
      <c r="CL240" s="72"/>
      <c r="CM240" s="72"/>
      <c r="CN240" s="72"/>
      <c r="CO240" s="72"/>
      <c r="CP240" s="72"/>
      <c r="CQ240" s="72"/>
      <c r="CR240" s="72"/>
      <c r="CS240" s="72"/>
      <c r="CT240" s="72"/>
      <c r="CU240" s="72"/>
      <c r="CV240" s="72"/>
      <c r="CW240" s="72"/>
      <c r="CX240" s="72"/>
      <c r="CY240" s="72"/>
      <c r="CZ240" s="72"/>
      <c r="DA240" s="72"/>
      <c r="DB240" s="72"/>
      <c r="DC240" s="72"/>
      <c r="DD240" s="72"/>
      <c r="DE240" s="72"/>
      <c r="DF240" s="72"/>
      <c r="DG240" s="72"/>
      <c r="DH240" s="72"/>
      <c r="DI240" s="72"/>
      <c r="DJ240" s="72"/>
      <c r="DK240" s="72"/>
      <c r="DL240" s="72"/>
      <c r="DM240" s="72"/>
      <c r="DN240" s="72"/>
      <c r="DO240" s="72"/>
      <c r="DP240" s="72"/>
      <c r="DQ240" s="72"/>
      <c r="DR240" s="72"/>
      <c r="DS240" s="72"/>
      <c r="DT240" s="72"/>
      <c r="DU240" s="72"/>
      <c r="DV240" s="72"/>
      <c r="DW240" s="72"/>
      <c r="DX240" s="72"/>
      <c r="DY240" s="72"/>
      <c r="DZ240" s="72"/>
      <c r="EA240" s="72"/>
      <c r="EB240" s="72"/>
      <c r="EC240" s="72"/>
      <c r="ED240" s="72"/>
      <c r="EE240" s="72"/>
    </row>
    <row r="241" spans="1:256" s="8" customFormat="1" ht="13.5" customHeight="1">
      <c r="A241" s="67"/>
      <c r="B241" s="69"/>
      <c r="C241" s="69"/>
      <c r="D241" s="75" t="s">
        <v>236</v>
      </c>
      <c r="E241" s="69"/>
      <c r="F241" s="72"/>
      <c r="G241" s="70"/>
      <c r="H241" s="70"/>
      <c r="I241" s="102"/>
      <c r="J241" s="301"/>
      <c r="K241" s="226"/>
      <c r="L241" s="226"/>
      <c r="M241" s="226"/>
      <c r="N241" s="226"/>
      <c r="O241" s="226"/>
      <c r="P241" s="226"/>
      <c r="Q241" s="226"/>
      <c r="R241" s="226"/>
      <c r="S241" s="226"/>
      <c r="T241" s="226"/>
      <c r="U241" s="226"/>
      <c r="V241" s="226"/>
      <c r="W241" s="226"/>
      <c r="X241" s="226"/>
      <c r="Y241" s="226"/>
      <c r="Z241" s="226"/>
      <c r="AA241" s="226"/>
      <c r="AB241" s="72"/>
      <c r="AC241" s="72"/>
      <c r="AD241" s="72"/>
      <c r="AE241" s="72"/>
      <c r="AF241" s="72"/>
      <c r="AG241" s="72"/>
      <c r="AH241" s="72"/>
      <c r="AI241" s="72"/>
      <c r="AJ241" s="72"/>
      <c r="AK241" s="72"/>
      <c r="AL241" s="72"/>
      <c r="AM241" s="72"/>
      <c r="AN241" s="72"/>
      <c r="AO241" s="72"/>
      <c r="AP241" s="72"/>
      <c r="AQ241" s="72"/>
      <c r="AR241" s="72"/>
      <c r="AS241" s="72"/>
      <c r="AT241" s="72"/>
      <c r="AU241" s="72"/>
      <c r="AV241" s="72"/>
      <c r="AW241" s="72"/>
      <c r="AX241" s="72"/>
      <c r="AY241" s="72"/>
      <c r="AZ241" s="72"/>
      <c r="BA241" s="72"/>
      <c r="BB241" s="72"/>
      <c r="BC241" s="72"/>
      <c r="BD241" s="72"/>
      <c r="BE241" s="72"/>
      <c r="BF241" s="72"/>
      <c r="BG241" s="72"/>
      <c r="BH241" s="72"/>
      <c r="BI241" s="72"/>
      <c r="BJ241" s="72"/>
      <c r="BK241" s="72"/>
      <c r="BL241" s="72"/>
      <c r="BM241" s="72"/>
      <c r="BN241" s="72"/>
      <c r="BO241" s="72"/>
      <c r="BP241" s="72"/>
      <c r="BQ241" s="72"/>
      <c r="BR241" s="72"/>
      <c r="BS241" s="72"/>
      <c r="BT241" s="72"/>
      <c r="BU241" s="72"/>
      <c r="BV241" s="72"/>
      <c r="BW241" s="72"/>
      <c r="BX241" s="72"/>
      <c r="BY241" s="72"/>
      <c r="BZ241" s="72"/>
      <c r="CA241" s="72"/>
      <c r="CB241" s="72"/>
      <c r="CC241" s="72"/>
      <c r="CD241" s="72"/>
      <c r="CE241" s="72"/>
      <c r="CF241" s="72"/>
      <c r="CG241" s="72"/>
      <c r="CH241" s="72"/>
      <c r="CI241" s="72"/>
      <c r="CJ241" s="72"/>
      <c r="CK241" s="72"/>
      <c r="CL241" s="72"/>
      <c r="CM241" s="72"/>
      <c r="CN241" s="72"/>
      <c r="CO241" s="72"/>
      <c r="CP241" s="72"/>
      <c r="CQ241" s="72"/>
      <c r="CR241" s="72"/>
      <c r="CS241" s="72"/>
      <c r="CT241" s="72"/>
      <c r="CU241" s="72"/>
      <c r="CV241" s="72"/>
      <c r="CW241" s="72"/>
      <c r="CX241" s="72"/>
      <c r="CY241" s="72"/>
      <c r="CZ241" s="72"/>
      <c r="DA241" s="72"/>
      <c r="DB241" s="72"/>
      <c r="DC241" s="72"/>
      <c r="DD241" s="72"/>
      <c r="DE241" s="72"/>
      <c r="DF241" s="72"/>
      <c r="DG241" s="72"/>
      <c r="DH241" s="72"/>
      <c r="DI241" s="72"/>
      <c r="DJ241" s="72"/>
      <c r="DK241" s="72"/>
      <c r="DL241" s="72"/>
      <c r="DM241" s="72"/>
      <c r="DN241" s="72"/>
      <c r="DO241" s="72"/>
      <c r="DP241" s="72"/>
      <c r="DQ241" s="72"/>
      <c r="DR241" s="72"/>
      <c r="DS241" s="72"/>
      <c r="DT241" s="72"/>
      <c r="DU241" s="72"/>
      <c r="DV241" s="72"/>
      <c r="DW241" s="72"/>
      <c r="DX241" s="72"/>
      <c r="DY241" s="72"/>
      <c r="DZ241" s="72"/>
      <c r="EA241" s="72"/>
      <c r="EB241" s="72"/>
      <c r="EC241" s="72"/>
      <c r="ED241" s="72"/>
      <c r="EE241" s="72"/>
    </row>
    <row r="242" spans="1:256" s="92" customFormat="1" ht="13.5" customHeight="1">
      <c r="A242" s="85"/>
      <c r="B242" s="86"/>
      <c r="C242" s="87"/>
      <c r="D242" s="93" t="s">
        <v>237</v>
      </c>
      <c r="E242" s="88"/>
      <c r="F242" s="95">
        <f>210.7</f>
        <v>210.7</v>
      </c>
      <c r="G242" s="90"/>
      <c r="H242" s="91"/>
      <c r="I242" s="71"/>
      <c r="J242" s="301"/>
    </row>
    <row r="243" spans="1:256" s="8" customFormat="1" ht="13.5" customHeight="1">
      <c r="A243" s="67">
        <v>59</v>
      </c>
      <c r="B243" s="69">
        <v>762</v>
      </c>
      <c r="C243" s="105">
        <v>762512811</v>
      </c>
      <c r="D243" s="69" t="s">
        <v>238</v>
      </c>
      <c r="E243" s="69" t="s">
        <v>35</v>
      </c>
      <c r="F243" s="101">
        <f>SUM(F245:F245)</f>
        <v>175.1</v>
      </c>
      <c r="G243" s="70"/>
      <c r="H243" s="70">
        <f>F243*G243</f>
        <v>0</v>
      </c>
      <c r="I243" s="71" t="s">
        <v>36</v>
      </c>
      <c r="J243" s="290"/>
      <c r="K243" s="226"/>
      <c r="L243" s="226"/>
      <c r="M243" s="226"/>
      <c r="N243" s="226"/>
      <c r="O243" s="226"/>
      <c r="P243" s="226"/>
      <c r="Q243" s="226"/>
      <c r="R243" s="226"/>
      <c r="S243" s="226"/>
      <c r="T243" s="226"/>
      <c r="U243" s="226"/>
      <c r="V243" s="226"/>
      <c r="W243" s="226"/>
      <c r="X243" s="226"/>
      <c r="Y243" s="226"/>
      <c r="Z243" s="226"/>
      <c r="AA243" s="226"/>
      <c r="AB243" s="72"/>
      <c r="AC243" s="72"/>
      <c r="AD243" s="72"/>
      <c r="AE243" s="72"/>
      <c r="AF243" s="72"/>
      <c r="AG243" s="72"/>
      <c r="AH243" s="72"/>
      <c r="AI243" s="72"/>
      <c r="AJ243" s="72"/>
      <c r="AK243" s="72"/>
      <c r="AL243" s="72"/>
      <c r="AM243" s="72"/>
      <c r="AN243" s="72"/>
      <c r="AO243" s="72"/>
      <c r="AP243" s="72"/>
      <c r="AQ243" s="72"/>
      <c r="AR243" s="72"/>
      <c r="AS243" s="72"/>
      <c r="AT243" s="72"/>
      <c r="AU243" s="72"/>
      <c r="AV243" s="72"/>
      <c r="AW243" s="72"/>
      <c r="AX243" s="72"/>
      <c r="AY243" s="72"/>
      <c r="AZ243" s="72"/>
      <c r="BA243" s="72"/>
      <c r="BB243" s="72"/>
      <c r="BC243" s="72"/>
      <c r="BD243" s="72"/>
      <c r="BE243" s="72"/>
      <c r="BF243" s="72"/>
      <c r="BG243" s="72"/>
      <c r="BH243" s="72"/>
      <c r="BI243" s="72"/>
      <c r="BJ243" s="72"/>
      <c r="BK243" s="72"/>
      <c r="BL243" s="72"/>
      <c r="BM243" s="72"/>
      <c r="BN243" s="72"/>
      <c r="BO243" s="72"/>
      <c r="BP243" s="72"/>
      <c r="BQ243" s="72"/>
      <c r="BR243" s="72"/>
      <c r="BS243" s="72"/>
      <c r="BT243" s="72"/>
      <c r="BU243" s="72"/>
      <c r="BV243" s="72"/>
      <c r="BW243" s="72"/>
      <c r="BX243" s="72"/>
      <c r="BY243" s="72"/>
      <c r="BZ243" s="72"/>
      <c r="CA243" s="72"/>
      <c r="CB243" s="72"/>
      <c r="CC243" s="72"/>
      <c r="CD243" s="72"/>
      <c r="CE243" s="72"/>
      <c r="CF243" s="72"/>
      <c r="CG243" s="72"/>
      <c r="CH243" s="72"/>
      <c r="CI243" s="72"/>
      <c r="CJ243" s="72"/>
      <c r="CK243" s="72"/>
      <c r="CL243" s="72"/>
      <c r="CM243" s="72"/>
      <c r="CN243" s="72"/>
      <c r="CO243" s="72"/>
      <c r="CP243" s="72"/>
      <c r="CQ243" s="72"/>
      <c r="CR243" s="72"/>
      <c r="CS243" s="72"/>
      <c r="CT243" s="72"/>
      <c r="CU243" s="72"/>
      <c r="CV243" s="72"/>
      <c r="CW243" s="72"/>
      <c r="CX243" s="72"/>
      <c r="CY243" s="72"/>
      <c r="CZ243" s="72"/>
      <c r="DA243" s="72"/>
      <c r="DB243" s="72"/>
      <c r="DC243" s="72"/>
      <c r="DD243" s="72"/>
      <c r="DE243" s="72"/>
      <c r="DF243" s="72"/>
      <c r="DG243" s="72"/>
      <c r="DH243" s="72"/>
      <c r="DI243" s="72"/>
      <c r="DJ243" s="72"/>
      <c r="DK243" s="72"/>
      <c r="DL243" s="72"/>
      <c r="DM243" s="72"/>
      <c r="DN243" s="72"/>
      <c r="DO243" s="72"/>
      <c r="DP243" s="72"/>
      <c r="DQ243" s="72"/>
      <c r="DR243" s="72"/>
      <c r="DS243" s="72"/>
      <c r="DT243" s="72"/>
      <c r="DU243" s="72"/>
      <c r="DV243" s="72"/>
      <c r="DW243" s="72"/>
      <c r="DX243" s="72"/>
      <c r="DY243" s="72"/>
      <c r="DZ243" s="72"/>
      <c r="EA243" s="72"/>
      <c r="EB243" s="72"/>
      <c r="EC243" s="72"/>
      <c r="ED243" s="72"/>
      <c r="EE243" s="72"/>
    </row>
    <row r="244" spans="1:256" s="8" customFormat="1" ht="13.5" customHeight="1">
      <c r="A244" s="67"/>
      <c r="B244" s="69"/>
      <c r="C244" s="69"/>
      <c r="D244" s="75" t="s">
        <v>239</v>
      </c>
      <c r="E244" s="69"/>
      <c r="F244" s="72"/>
      <c r="G244" s="70"/>
      <c r="H244" s="70"/>
      <c r="I244" s="102"/>
      <c r="J244" s="301"/>
      <c r="K244" s="226"/>
      <c r="L244" s="226"/>
      <c r="M244" s="226"/>
      <c r="N244" s="226"/>
      <c r="O244" s="226"/>
      <c r="P244" s="226"/>
      <c r="Q244" s="226"/>
      <c r="R244" s="226"/>
      <c r="S244" s="226"/>
      <c r="T244" s="226"/>
      <c r="U244" s="226"/>
      <c r="V244" s="226"/>
      <c r="W244" s="226"/>
      <c r="X244" s="226"/>
      <c r="Y244" s="226"/>
      <c r="Z244" s="226"/>
      <c r="AA244" s="226"/>
      <c r="AB244" s="72"/>
      <c r="AC244" s="72"/>
      <c r="AD244" s="72"/>
      <c r="AE244" s="72"/>
      <c r="AF244" s="72"/>
      <c r="AG244" s="72"/>
      <c r="AH244" s="72"/>
      <c r="AI244" s="72"/>
      <c r="AJ244" s="72"/>
      <c r="AK244" s="72"/>
      <c r="AL244" s="72"/>
      <c r="AM244" s="72"/>
      <c r="AN244" s="72"/>
      <c r="AO244" s="72"/>
      <c r="AP244" s="72"/>
      <c r="AQ244" s="72"/>
      <c r="AR244" s="72"/>
      <c r="AS244" s="72"/>
      <c r="AT244" s="72"/>
      <c r="AU244" s="72"/>
      <c r="AV244" s="72"/>
      <c r="AW244" s="72"/>
      <c r="AX244" s="72"/>
      <c r="AY244" s="72"/>
      <c r="AZ244" s="72"/>
      <c r="BA244" s="72"/>
      <c r="BB244" s="72"/>
      <c r="BC244" s="72"/>
      <c r="BD244" s="72"/>
      <c r="BE244" s="72"/>
      <c r="BF244" s="72"/>
      <c r="BG244" s="72"/>
      <c r="BH244" s="72"/>
      <c r="BI244" s="72"/>
      <c r="BJ244" s="72"/>
      <c r="BK244" s="72"/>
      <c r="BL244" s="72"/>
      <c r="BM244" s="72"/>
      <c r="BN244" s="72"/>
      <c r="BO244" s="72"/>
      <c r="BP244" s="72"/>
      <c r="BQ244" s="72"/>
      <c r="BR244" s="72"/>
      <c r="BS244" s="72"/>
      <c r="BT244" s="72"/>
      <c r="BU244" s="72"/>
      <c r="BV244" s="72"/>
      <c r="BW244" s="72"/>
      <c r="BX244" s="72"/>
      <c r="BY244" s="72"/>
      <c r="BZ244" s="72"/>
      <c r="CA244" s="72"/>
      <c r="CB244" s="72"/>
      <c r="CC244" s="72"/>
      <c r="CD244" s="72"/>
      <c r="CE244" s="72"/>
      <c r="CF244" s="72"/>
      <c r="CG244" s="72"/>
      <c r="CH244" s="72"/>
      <c r="CI244" s="72"/>
      <c r="CJ244" s="72"/>
      <c r="CK244" s="72"/>
      <c r="CL244" s="72"/>
      <c r="CM244" s="72"/>
      <c r="CN244" s="72"/>
      <c r="CO244" s="72"/>
      <c r="CP244" s="72"/>
      <c r="CQ244" s="72"/>
      <c r="CR244" s="72"/>
      <c r="CS244" s="72"/>
      <c r="CT244" s="72"/>
      <c r="CU244" s="72"/>
      <c r="CV244" s="72"/>
      <c r="CW244" s="72"/>
      <c r="CX244" s="72"/>
      <c r="CY244" s="72"/>
      <c r="CZ244" s="72"/>
      <c r="DA244" s="72"/>
      <c r="DB244" s="72"/>
      <c r="DC244" s="72"/>
      <c r="DD244" s="72"/>
      <c r="DE244" s="72"/>
      <c r="DF244" s="72"/>
      <c r="DG244" s="72"/>
      <c r="DH244" s="72"/>
      <c r="DI244" s="72"/>
      <c r="DJ244" s="72"/>
      <c r="DK244" s="72"/>
      <c r="DL244" s="72"/>
      <c r="DM244" s="72"/>
      <c r="DN244" s="72"/>
      <c r="DO244" s="72"/>
      <c r="DP244" s="72"/>
      <c r="DQ244" s="72"/>
      <c r="DR244" s="72"/>
      <c r="DS244" s="72"/>
      <c r="DT244" s="72"/>
      <c r="DU244" s="72"/>
      <c r="DV244" s="72"/>
      <c r="DW244" s="72"/>
      <c r="DX244" s="72"/>
      <c r="DY244" s="72"/>
      <c r="DZ244" s="72"/>
      <c r="EA244" s="72"/>
      <c r="EB244" s="72"/>
      <c r="EC244" s="72"/>
      <c r="ED244" s="72"/>
      <c r="EE244" s="72"/>
    </row>
    <row r="245" spans="1:256" s="92" customFormat="1" ht="13.5" customHeight="1">
      <c r="A245" s="85"/>
      <c r="B245" s="86"/>
      <c r="C245" s="87"/>
      <c r="D245" s="93" t="s">
        <v>240</v>
      </c>
      <c r="E245" s="88"/>
      <c r="F245" s="95">
        <v>175.1</v>
      </c>
      <c r="G245" s="90"/>
      <c r="H245" s="91"/>
      <c r="I245" s="71"/>
      <c r="J245" s="301"/>
    </row>
    <row r="246" spans="1:256" s="8" customFormat="1" ht="13.5" customHeight="1">
      <c r="A246" s="67">
        <v>60</v>
      </c>
      <c r="B246" s="69">
        <v>762</v>
      </c>
      <c r="C246" s="105" t="s">
        <v>241</v>
      </c>
      <c r="D246" s="69" t="s">
        <v>242</v>
      </c>
      <c r="E246" s="69" t="s">
        <v>35</v>
      </c>
      <c r="F246" s="101">
        <f>SUM(F248:F248)</f>
        <v>175.1</v>
      </c>
      <c r="G246" s="70"/>
      <c r="H246" s="70">
        <f>F246*G246</f>
        <v>0</v>
      </c>
      <c r="I246" s="71" t="s">
        <v>78</v>
      </c>
      <c r="J246" s="301"/>
      <c r="K246" s="226"/>
      <c r="L246" s="226"/>
      <c r="M246" s="226"/>
      <c r="N246" s="226"/>
      <c r="O246" s="226"/>
      <c r="P246" s="226"/>
      <c r="Q246" s="226"/>
      <c r="R246" s="226"/>
      <c r="S246" s="226"/>
      <c r="T246" s="226"/>
      <c r="U246" s="226"/>
      <c r="V246" s="226"/>
      <c r="W246" s="226"/>
      <c r="X246" s="226"/>
      <c r="Y246" s="226"/>
      <c r="Z246" s="226"/>
      <c r="AA246" s="226"/>
      <c r="AB246" s="72"/>
      <c r="AC246" s="72"/>
      <c r="AD246" s="72"/>
      <c r="AE246" s="72"/>
      <c r="AF246" s="72"/>
      <c r="AG246" s="72"/>
      <c r="AH246" s="72"/>
      <c r="AI246" s="72"/>
      <c r="AJ246" s="72"/>
      <c r="AK246" s="72"/>
      <c r="AL246" s="72"/>
      <c r="AM246" s="72"/>
      <c r="AN246" s="72"/>
      <c r="AO246" s="72"/>
      <c r="AP246" s="72"/>
      <c r="AQ246" s="72"/>
      <c r="AR246" s="72"/>
      <c r="AS246" s="72"/>
      <c r="AT246" s="72"/>
      <c r="AU246" s="72"/>
      <c r="AV246" s="72"/>
      <c r="AW246" s="72"/>
      <c r="AX246" s="72"/>
      <c r="AY246" s="72"/>
      <c r="AZ246" s="72"/>
      <c r="BA246" s="72"/>
      <c r="BB246" s="72"/>
      <c r="BC246" s="72"/>
      <c r="BD246" s="72"/>
      <c r="BE246" s="72"/>
      <c r="BF246" s="72"/>
      <c r="BG246" s="72"/>
      <c r="BH246" s="72"/>
      <c r="BI246" s="72"/>
      <c r="BJ246" s="72"/>
      <c r="BK246" s="72"/>
      <c r="BL246" s="72"/>
      <c r="BM246" s="72"/>
      <c r="BN246" s="72"/>
      <c r="BO246" s="72"/>
      <c r="BP246" s="72"/>
      <c r="BQ246" s="72"/>
      <c r="BR246" s="72"/>
      <c r="BS246" s="72"/>
      <c r="BT246" s="72"/>
      <c r="BU246" s="72"/>
      <c r="BV246" s="72"/>
      <c r="BW246" s="72"/>
      <c r="BX246" s="72"/>
      <c r="BY246" s="72"/>
      <c r="BZ246" s="72"/>
      <c r="CA246" s="72"/>
      <c r="CB246" s="72"/>
      <c r="CC246" s="72"/>
      <c r="CD246" s="72"/>
      <c r="CE246" s="72"/>
      <c r="CF246" s="72"/>
      <c r="CG246" s="72"/>
      <c r="CH246" s="72"/>
      <c r="CI246" s="72"/>
      <c r="CJ246" s="72"/>
      <c r="CK246" s="72"/>
      <c r="CL246" s="72"/>
      <c r="CM246" s="72"/>
      <c r="CN246" s="72"/>
      <c r="CO246" s="72"/>
      <c r="CP246" s="72"/>
      <c r="CQ246" s="72"/>
      <c r="CR246" s="72"/>
      <c r="CS246" s="72"/>
      <c r="CT246" s="72"/>
      <c r="CU246" s="72"/>
      <c r="CV246" s="72"/>
      <c r="CW246" s="72"/>
      <c r="CX246" s="72"/>
      <c r="CY246" s="72"/>
      <c r="CZ246" s="72"/>
      <c r="DA246" s="72"/>
      <c r="DB246" s="72"/>
      <c r="DC246" s="72"/>
      <c r="DD246" s="72"/>
      <c r="DE246" s="72"/>
      <c r="DF246" s="72"/>
      <c r="DG246" s="72"/>
      <c r="DH246" s="72"/>
      <c r="DI246" s="72"/>
      <c r="DJ246" s="72"/>
      <c r="DK246" s="72"/>
      <c r="DL246" s="72"/>
      <c r="DM246" s="72"/>
      <c r="DN246" s="72"/>
      <c r="DO246" s="72"/>
      <c r="DP246" s="72"/>
      <c r="DQ246" s="72"/>
      <c r="DR246" s="72"/>
      <c r="DS246" s="72"/>
      <c r="DT246" s="72"/>
      <c r="DU246" s="72"/>
      <c r="DV246" s="72"/>
      <c r="DW246" s="72"/>
      <c r="DX246" s="72"/>
      <c r="DY246" s="72"/>
      <c r="DZ246" s="72"/>
      <c r="EA246" s="72"/>
      <c r="EB246" s="72"/>
      <c r="EC246" s="72"/>
      <c r="ED246" s="72"/>
      <c r="EE246" s="72"/>
    </row>
    <row r="247" spans="1:256" s="8" customFormat="1" ht="13.5" customHeight="1">
      <c r="A247" s="67"/>
      <c r="B247" s="69"/>
      <c r="C247" s="69"/>
      <c r="D247" s="75" t="s">
        <v>243</v>
      </c>
      <c r="E247" s="69"/>
      <c r="F247" s="72"/>
      <c r="G247" s="70"/>
      <c r="H247" s="70"/>
      <c r="I247" s="102"/>
      <c r="J247" s="290"/>
      <c r="K247" s="226"/>
      <c r="L247" s="226"/>
      <c r="M247" s="226"/>
      <c r="N247" s="226"/>
      <c r="O247" s="226"/>
      <c r="P247" s="226"/>
      <c r="Q247" s="226"/>
      <c r="R247" s="226"/>
      <c r="S247" s="226"/>
      <c r="T247" s="226"/>
      <c r="U247" s="226"/>
      <c r="V247" s="226"/>
      <c r="W247" s="226"/>
      <c r="X247" s="226"/>
      <c r="Y247" s="226"/>
      <c r="Z247" s="226"/>
      <c r="AA247" s="226"/>
      <c r="AB247" s="72"/>
      <c r="AC247" s="72"/>
      <c r="AD247" s="72"/>
      <c r="AE247" s="72"/>
      <c r="AF247" s="72"/>
      <c r="AG247" s="72"/>
      <c r="AH247" s="72"/>
      <c r="AI247" s="72"/>
      <c r="AJ247" s="72"/>
      <c r="AK247" s="72"/>
      <c r="AL247" s="72"/>
      <c r="AM247" s="72"/>
      <c r="AN247" s="72"/>
      <c r="AO247" s="72"/>
      <c r="AP247" s="72"/>
      <c r="AQ247" s="72"/>
      <c r="AR247" s="72"/>
      <c r="AS247" s="72"/>
      <c r="AT247" s="72"/>
      <c r="AU247" s="72"/>
      <c r="AV247" s="72"/>
      <c r="AW247" s="72"/>
      <c r="AX247" s="72"/>
      <c r="AY247" s="72"/>
      <c r="AZ247" s="72"/>
      <c r="BA247" s="72"/>
      <c r="BB247" s="72"/>
      <c r="BC247" s="72"/>
      <c r="BD247" s="72"/>
      <c r="BE247" s="72"/>
      <c r="BF247" s="72"/>
      <c r="BG247" s="72"/>
      <c r="BH247" s="72"/>
      <c r="BI247" s="72"/>
      <c r="BJ247" s="72"/>
      <c r="BK247" s="72"/>
      <c r="BL247" s="72"/>
      <c r="BM247" s="72"/>
      <c r="BN247" s="72"/>
      <c r="BO247" s="72"/>
      <c r="BP247" s="72"/>
      <c r="BQ247" s="72"/>
      <c r="BR247" s="72"/>
      <c r="BS247" s="72"/>
      <c r="BT247" s="72"/>
      <c r="BU247" s="72"/>
      <c r="BV247" s="72"/>
      <c r="BW247" s="72"/>
      <c r="BX247" s="72"/>
      <c r="BY247" s="72"/>
      <c r="BZ247" s="72"/>
      <c r="CA247" s="72"/>
      <c r="CB247" s="72"/>
      <c r="CC247" s="72"/>
      <c r="CD247" s="72"/>
      <c r="CE247" s="72"/>
      <c r="CF247" s="72"/>
      <c r="CG247" s="72"/>
      <c r="CH247" s="72"/>
      <c r="CI247" s="72"/>
      <c r="CJ247" s="72"/>
      <c r="CK247" s="72"/>
      <c r="CL247" s="72"/>
      <c r="CM247" s="72"/>
      <c r="CN247" s="72"/>
      <c r="CO247" s="72"/>
      <c r="CP247" s="72"/>
      <c r="CQ247" s="72"/>
      <c r="CR247" s="72"/>
      <c r="CS247" s="72"/>
      <c r="CT247" s="72"/>
      <c r="CU247" s="72"/>
      <c r="CV247" s="72"/>
      <c r="CW247" s="72"/>
      <c r="CX247" s="72"/>
      <c r="CY247" s="72"/>
      <c r="CZ247" s="72"/>
      <c r="DA247" s="72"/>
      <c r="DB247" s="72"/>
      <c r="DC247" s="72"/>
      <c r="DD247" s="72"/>
      <c r="DE247" s="72"/>
      <c r="DF247" s="72"/>
      <c r="DG247" s="72"/>
      <c r="DH247" s="72"/>
      <c r="DI247" s="72"/>
      <c r="DJ247" s="72"/>
      <c r="DK247" s="72"/>
      <c r="DL247" s="72"/>
      <c r="DM247" s="72"/>
      <c r="DN247" s="72"/>
      <c r="DO247" s="72"/>
      <c r="DP247" s="72"/>
      <c r="DQ247" s="72"/>
      <c r="DR247" s="72"/>
      <c r="DS247" s="72"/>
      <c r="DT247" s="72"/>
      <c r="DU247" s="72"/>
      <c r="DV247" s="72"/>
      <c r="DW247" s="72"/>
      <c r="DX247" s="72"/>
      <c r="DY247" s="72"/>
      <c r="DZ247" s="72"/>
      <c r="EA247" s="72"/>
      <c r="EB247" s="72"/>
      <c r="EC247" s="72"/>
      <c r="ED247" s="72"/>
      <c r="EE247" s="72"/>
    </row>
    <row r="248" spans="1:256" s="92" customFormat="1" ht="13.5" customHeight="1">
      <c r="A248" s="85"/>
      <c r="B248" s="86"/>
      <c r="C248" s="87"/>
      <c r="D248" s="93" t="s">
        <v>244</v>
      </c>
      <c r="E248" s="88"/>
      <c r="F248" s="95">
        <v>175.1</v>
      </c>
      <c r="G248" s="90"/>
      <c r="H248" s="91"/>
      <c r="I248" s="71"/>
      <c r="J248" s="301"/>
    </row>
    <row r="249" spans="1:256" s="8" customFormat="1" ht="13.5" customHeight="1">
      <c r="A249" s="85">
        <v>61</v>
      </c>
      <c r="B249" s="88" t="s">
        <v>65</v>
      </c>
      <c r="C249" s="88" t="s">
        <v>73</v>
      </c>
      <c r="D249" s="88" t="s">
        <v>74</v>
      </c>
      <c r="E249" s="88" t="s">
        <v>68</v>
      </c>
      <c r="F249" s="89">
        <f>F250</f>
        <v>5</v>
      </c>
      <c r="G249" s="91"/>
      <c r="H249" s="91">
        <f>F249*G249</f>
        <v>0</v>
      </c>
      <c r="I249" s="71" t="s">
        <v>36</v>
      </c>
      <c r="J249" s="250"/>
      <c r="K249" s="226"/>
      <c r="L249" s="226"/>
      <c r="M249" s="226"/>
      <c r="N249" s="226"/>
      <c r="O249" s="226"/>
      <c r="P249" s="226"/>
      <c r="Q249" s="226"/>
      <c r="R249" s="251"/>
      <c r="S249" s="226"/>
      <c r="T249" s="226"/>
      <c r="U249" s="226"/>
      <c r="V249" s="226"/>
      <c r="W249" s="226"/>
      <c r="X249" s="226"/>
      <c r="Y249" s="226"/>
      <c r="Z249" s="226"/>
      <c r="AA249" s="226"/>
      <c r="AB249" s="72"/>
      <c r="AC249" s="72"/>
      <c r="AD249" s="72"/>
      <c r="AE249" s="72"/>
      <c r="AF249" s="72"/>
      <c r="AG249" s="72"/>
      <c r="AH249" s="72"/>
      <c r="AI249" s="72"/>
      <c r="AJ249" s="72"/>
      <c r="AK249" s="72"/>
      <c r="AL249" s="72"/>
      <c r="AM249" s="72"/>
      <c r="AN249" s="72"/>
      <c r="AO249" s="72"/>
      <c r="AP249" s="72"/>
      <c r="AQ249" s="72"/>
      <c r="AR249" s="72"/>
      <c r="AS249" s="72"/>
      <c r="AT249" s="72"/>
      <c r="AU249" s="72"/>
      <c r="AV249" s="72"/>
      <c r="AW249" s="72"/>
      <c r="AX249" s="72"/>
      <c r="AY249" s="72"/>
      <c r="AZ249" s="72"/>
      <c r="BA249" s="72"/>
      <c r="BB249" s="72"/>
      <c r="BC249" s="72"/>
      <c r="BD249" s="72"/>
      <c r="BE249" s="72"/>
      <c r="BF249" s="72"/>
      <c r="BG249" s="72"/>
      <c r="BH249" s="72"/>
      <c r="BI249" s="72"/>
      <c r="BJ249" s="72"/>
      <c r="BK249" s="72"/>
      <c r="BL249" s="72"/>
      <c r="BM249" s="72"/>
      <c r="BN249" s="72"/>
      <c r="BO249" s="72"/>
      <c r="BP249" s="72"/>
      <c r="BQ249" s="72"/>
      <c r="BR249" s="72"/>
      <c r="BS249" s="72"/>
      <c r="BT249" s="72"/>
      <c r="BU249" s="72"/>
      <c r="BV249" s="72"/>
      <c r="BW249" s="72"/>
      <c r="BX249" s="72"/>
      <c r="BY249" s="72"/>
      <c r="BZ249" s="72"/>
      <c r="CA249" s="72"/>
      <c r="CB249" s="72"/>
      <c r="CC249" s="72"/>
      <c r="CD249" s="72"/>
      <c r="CE249" s="72"/>
      <c r="CF249" s="72"/>
      <c r="CG249" s="72"/>
      <c r="CH249" s="72"/>
      <c r="CI249" s="72"/>
      <c r="CJ249" s="72"/>
      <c r="CK249" s="72"/>
      <c r="CL249" s="72"/>
      <c r="CM249" s="72"/>
      <c r="CN249" s="72"/>
      <c r="CO249" s="72"/>
      <c r="CP249" s="72"/>
      <c r="CQ249" s="72"/>
      <c r="CR249" s="72"/>
      <c r="CS249" s="72"/>
      <c r="CT249" s="72"/>
      <c r="CU249" s="72"/>
      <c r="CV249" s="72"/>
      <c r="CW249" s="72"/>
      <c r="CX249" s="72"/>
      <c r="CY249" s="72"/>
      <c r="CZ249" s="72"/>
      <c r="DA249" s="72"/>
      <c r="DB249" s="72"/>
      <c r="DC249" s="72"/>
      <c r="DD249" s="72"/>
      <c r="DE249" s="72"/>
      <c r="DF249" s="72"/>
      <c r="DG249" s="72"/>
      <c r="DH249" s="72"/>
      <c r="DI249" s="72"/>
      <c r="DJ249" s="72"/>
      <c r="DK249" s="72"/>
      <c r="DL249" s="72"/>
      <c r="DM249" s="72"/>
      <c r="DN249" s="72"/>
      <c r="DO249" s="72"/>
      <c r="DP249" s="72"/>
      <c r="DQ249" s="72"/>
      <c r="DR249" s="72"/>
      <c r="DS249" s="72"/>
      <c r="DT249" s="72"/>
      <c r="DU249" s="72"/>
      <c r="DV249" s="72"/>
      <c r="DW249" s="72"/>
      <c r="DX249" s="72"/>
      <c r="DY249" s="72"/>
      <c r="DZ249" s="72"/>
      <c r="EA249" s="72"/>
      <c r="EB249" s="72"/>
      <c r="EC249" s="72"/>
      <c r="ED249" s="72"/>
      <c r="EE249" s="72"/>
    </row>
    <row r="250" spans="1:256" s="8" customFormat="1" ht="13.5" customHeight="1">
      <c r="A250" s="154"/>
      <c r="B250" s="155"/>
      <c r="C250" s="155"/>
      <c r="D250" s="119" t="s">
        <v>245</v>
      </c>
      <c r="E250" s="155"/>
      <c r="F250" s="156">
        <v>5</v>
      </c>
      <c r="G250" s="157"/>
      <c r="H250" s="91"/>
      <c r="I250" s="144"/>
      <c r="J250" s="250"/>
      <c r="K250" s="226"/>
      <c r="L250" s="226"/>
      <c r="M250" s="226"/>
      <c r="N250" s="226"/>
      <c r="O250" s="226"/>
      <c r="P250" s="226"/>
      <c r="Q250" s="226"/>
      <c r="R250" s="251"/>
      <c r="S250" s="226"/>
      <c r="T250" s="226"/>
      <c r="U250" s="226"/>
      <c r="V250" s="226"/>
      <c r="W250" s="226"/>
      <c r="X250" s="226"/>
      <c r="Y250" s="226"/>
      <c r="Z250" s="226"/>
      <c r="AA250" s="226"/>
      <c r="AB250" s="72"/>
      <c r="AC250" s="72"/>
      <c r="AD250" s="72"/>
      <c r="AE250" s="72"/>
      <c r="AF250" s="72"/>
      <c r="AG250" s="72"/>
      <c r="AH250" s="72"/>
      <c r="AI250" s="72"/>
      <c r="AJ250" s="72"/>
      <c r="AK250" s="72"/>
      <c r="AL250" s="72"/>
      <c r="AM250" s="72"/>
      <c r="AN250" s="72"/>
      <c r="AO250" s="72"/>
      <c r="AP250" s="72"/>
      <c r="AQ250" s="72"/>
      <c r="AR250" s="72"/>
      <c r="AS250" s="72"/>
      <c r="AT250" s="72"/>
      <c r="AU250" s="72"/>
      <c r="AV250" s="72"/>
      <c r="AW250" s="72"/>
      <c r="AX250" s="72"/>
      <c r="AY250" s="72"/>
      <c r="AZ250" s="72"/>
      <c r="BA250" s="72"/>
      <c r="BB250" s="72"/>
      <c r="BC250" s="72"/>
      <c r="BD250" s="72"/>
      <c r="BE250" s="72"/>
      <c r="BF250" s="72"/>
      <c r="BG250" s="72"/>
      <c r="BH250" s="72"/>
      <c r="BI250" s="72"/>
      <c r="BJ250" s="72"/>
      <c r="BK250" s="72"/>
      <c r="BL250" s="72"/>
      <c r="BM250" s="72"/>
      <c r="BN250" s="72"/>
      <c r="BO250" s="72"/>
      <c r="BP250" s="72"/>
      <c r="BQ250" s="72"/>
      <c r="BR250" s="72"/>
      <c r="BS250" s="72"/>
      <c r="BT250" s="72"/>
      <c r="BU250" s="72"/>
      <c r="BV250" s="72"/>
      <c r="BW250" s="72"/>
      <c r="BX250" s="72"/>
      <c r="BY250" s="72"/>
      <c r="BZ250" s="72"/>
      <c r="CA250" s="72"/>
      <c r="CB250" s="72"/>
      <c r="CC250" s="72"/>
      <c r="CD250" s="72"/>
      <c r="CE250" s="72"/>
      <c r="CF250" s="72"/>
      <c r="CG250" s="72"/>
      <c r="CH250" s="72"/>
      <c r="CI250" s="72"/>
      <c r="CJ250" s="72"/>
      <c r="CK250" s="72"/>
      <c r="CL250" s="72"/>
      <c r="CM250" s="72"/>
      <c r="CN250" s="72"/>
      <c r="CO250" s="72"/>
      <c r="CP250" s="72"/>
      <c r="CQ250" s="72"/>
      <c r="CR250" s="72"/>
      <c r="CS250" s="72"/>
      <c r="CT250" s="72"/>
      <c r="CU250" s="72"/>
      <c r="CV250" s="72"/>
      <c r="CW250" s="72"/>
      <c r="CX250" s="72"/>
      <c r="CY250" s="72"/>
      <c r="CZ250" s="72"/>
      <c r="DA250" s="72"/>
      <c r="DB250" s="72"/>
      <c r="DC250" s="72"/>
      <c r="DD250" s="72"/>
      <c r="DE250" s="72"/>
      <c r="DF250" s="72"/>
      <c r="DG250" s="72"/>
      <c r="DH250" s="72"/>
      <c r="DI250" s="72"/>
      <c r="DJ250" s="72"/>
      <c r="DK250" s="72"/>
      <c r="DL250" s="72"/>
      <c r="DM250" s="72"/>
      <c r="DN250" s="72"/>
      <c r="DO250" s="72"/>
      <c r="DP250" s="72"/>
      <c r="DQ250" s="72"/>
      <c r="DR250" s="72"/>
      <c r="DS250" s="72"/>
      <c r="DT250" s="72"/>
      <c r="DU250" s="72"/>
      <c r="DV250" s="72"/>
      <c r="DW250" s="72"/>
      <c r="DX250" s="72"/>
      <c r="DY250" s="72"/>
      <c r="DZ250" s="72"/>
      <c r="EA250" s="72"/>
      <c r="EB250" s="72"/>
      <c r="EC250" s="72"/>
      <c r="ED250" s="72"/>
      <c r="EE250" s="72"/>
    </row>
    <row r="251" spans="1:256" s="8" customFormat="1" ht="13.5" customHeight="1">
      <c r="A251" s="154"/>
      <c r="B251" s="155"/>
      <c r="C251" s="155"/>
      <c r="D251" s="119" t="s">
        <v>76</v>
      </c>
      <c r="E251" s="155"/>
      <c r="F251" s="156"/>
      <c r="G251" s="157"/>
      <c r="H251" s="91"/>
      <c r="I251" s="144"/>
      <c r="J251" s="250"/>
      <c r="K251" s="226"/>
      <c r="L251" s="226"/>
      <c r="M251" s="226"/>
      <c r="N251" s="226"/>
      <c r="O251" s="226"/>
      <c r="P251" s="226"/>
      <c r="Q251" s="226"/>
      <c r="R251" s="251"/>
      <c r="S251" s="226"/>
      <c r="T251" s="226"/>
      <c r="U251" s="226"/>
      <c r="V251" s="226"/>
      <c r="W251" s="226"/>
      <c r="X251" s="226"/>
      <c r="Y251" s="226"/>
      <c r="Z251" s="226"/>
      <c r="AA251" s="226"/>
      <c r="AB251" s="72"/>
      <c r="AC251" s="72"/>
      <c r="AD251" s="72"/>
      <c r="AE251" s="72"/>
      <c r="AF251" s="72"/>
      <c r="AG251" s="72"/>
      <c r="AH251" s="72"/>
      <c r="AI251" s="72"/>
      <c r="AJ251" s="72"/>
      <c r="AK251" s="72"/>
      <c r="AL251" s="72"/>
      <c r="AM251" s="72"/>
      <c r="AN251" s="72"/>
      <c r="AO251" s="72"/>
      <c r="AP251" s="72"/>
      <c r="AQ251" s="72"/>
      <c r="AR251" s="72"/>
      <c r="AS251" s="72"/>
      <c r="AT251" s="72"/>
      <c r="AU251" s="72"/>
      <c r="AV251" s="72"/>
      <c r="AW251" s="72"/>
      <c r="AX251" s="72"/>
      <c r="AY251" s="72"/>
      <c r="AZ251" s="72"/>
      <c r="BA251" s="72"/>
      <c r="BB251" s="72"/>
      <c r="BC251" s="72"/>
      <c r="BD251" s="72"/>
      <c r="BE251" s="72"/>
      <c r="BF251" s="72"/>
      <c r="BG251" s="72"/>
      <c r="BH251" s="72"/>
      <c r="BI251" s="72"/>
      <c r="BJ251" s="72"/>
      <c r="BK251" s="72"/>
      <c r="BL251" s="72"/>
      <c r="BM251" s="72"/>
      <c r="BN251" s="72"/>
      <c r="BO251" s="72"/>
      <c r="BP251" s="72"/>
      <c r="BQ251" s="72"/>
      <c r="BR251" s="72"/>
      <c r="BS251" s="72"/>
      <c r="BT251" s="72"/>
      <c r="BU251" s="72"/>
      <c r="BV251" s="72"/>
      <c r="BW251" s="72"/>
      <c r="BX251" s="72"/>
      <c r="BY251" s="72"/>
      <c r="BZ251" s="72"/>
      <c r="CA251" s="72"/>
      <c r="CB251" s="72"/>
      <c r="CC251" s="72"/>
      <c r="CD251" s="72"/>
      <c r="CE251" s="72"/>
      <c r="CF251" s="72"/>
      <c r="CG251" s="72"/>
      <c r="CH251" s="72"/>
      <c r="CI251" s="72"/>
      <c r="CJ251" s="72"/>
      <c r="CK251" s="72"/>
      <c r="CL251" s="72"/>
      <c r="CM251" s="72"/>
      <c r="CN251" s="72"/>
      <c r="CO251" s="72"/>
      <c r="CP251" s="72"/>
      <c r="CQ251" s="72"/>
      <c r="CR251" s="72"/>
      <c r="CS251" s="72"/>
      <c r="CT251" s="72"/>
      <c r="CU251" s="72"/>
      <c r="CV251" s="72"/>
      <c r="CW251" s="72"/>
      <c r="CX251" s="72"/>
      <c r="CY251" s="72"/>
      <c r="CZ251" s="72"/>
      <c r="DA251" s="72"/>
      <c r="DB251" s="72"/>
      <c r="DC251" s="72"/>
      <c r="DD251" s="72"/>
      <c r="DE251" s="72"/>
      <c r="DF251" s="72"/>
      <c r="DG251" s="72"/>
      <c r="DH251" s="72"/>
      <c r="DI251" s="72"/>
      <c r="DJ251" s="72"/>
      <c r="DK251" s="72"/>
      <c r="DL251" s="72"/>
      <c r="DM251" s="72"/>
      <c r="DN251" s="72"/>
      <c r="DO251" s="72"/>
      <c r="DP251" s="72"/>
      <c r="DQ251" s="72"/>
      <c r="DR251" s="72"/>
      <c r="DS251" s="72"/>
      <c r="DT251" s="72"/>
      <c r="DU251" s="72"/>
      <c r="DV251" s="72"/>
      <c r="DW251" s="72"/>
      <c r="DX251" s="72"/>
      <c r="DY251" s="72"/>
      <c r="DZ251" s="72"/>
      <c r="EA251" s="72"/>
      <c r="EB251" s="72"/>
      <c r="EC251" s="72"/>
      <c r="ED251" s="72"/>
      <c r="EE251" s="72"/>
    </row>
    <row r="252" spans="1:256" s="41" customFormat="1" ht="13.5" customHeight="1">
      <c r="A252" s="140"/>
      <c r="B252" s="141"/>
      <c r="C252" s="141">
        <v>766</v>
      </c>
      <c r="D252" s="141" t="s">
        <v>14</v>
      </c>
      <c r="E252" s="141"/>
      <c r="F252" s="142"/>
      <c r="G252" s="143"/>
      <c r="H252" s="143">
        <f>SUM(H253:H283)</f>
        <v>0</v>
      </c>
      <c r="I252" s="144"/>
      <c r="K252" s="308"/>
    </row>
    <row r="253" spans="1:256" s="8" customFormat="1" ht="13.5" customHeight="1">
      <c r="A253" s="67">
        <v>62</v>
      </c>
      <c r="B253" s="69">
        <v>766</v>
      </c>
      <c r="C253" s="105" t="s">
        <v>77</v>
      </c>
      <c r="D253" s="69" t="s">
        <v>246</v>
      </c>
      <c r="E253" s="69" t="s">
        <v>64</v>
      </c>
      <c r="F253" s="101">
        <f>F254</f>
        <v>1</v>
      </c>
      <c r="G253" s="70"/>
      <c r="H253" s="70">
        <f>F253*G253</f>
        <v>0</v>
      </c>
      <c r="I253" s="158" t="s">
        <v>78</v>
      </c>
      <c r="J253" s="236"/>
      <c r="K253" s="226"/>
      <c r="L253" s="226"/>
      <c r="M253" s="226"/>
      <c r="N253" s="226"/>
      <c r="O253" s="226"/>
      <c r="P253" s="226"/>
      <c r="Q253" s="226"/>
      <c r="R253" s="226"/>
      <c r="S253" s="226"/>
      <c r="T253" s="226"/>
      <c r="U253" s="226"/>
      <c r="V253" s="226"/>
      <c r="W253" s="226"/>
      <c r="X253" s="226"/>
      <c r="Y253" s="226"/>
      <c r="Z253" s="226"/>
      <c r="AA253" s="226"/>
      <c r="AB253" s="72"/>
      <c r="AC253" s="72"/>
      <c r="AD253" s="72"/>
      <c r="AE253" s="72"/>
      <c r="AF253" s="72"/>
      <c r="AG253" s="72"/>
      <c r="AH253" s="72"/>
      <c r="AI253" s="72"/>
      <c r="AJ253" s="72"/>
      <c r="AK253" s="72"/>
      <c r="AL253" s="72"/>
      <c r="AM253" s="72"/>
      <c r="AN253" s="72"/>
      <c r="AO253" s="72"/>
      <c r="AP253" s="72"/>
      <c r="AQ253" s="72"/>
      <c r="AR253" s="72"/>
      <c r="AS253" s="72"/>
      <c r="AT253" s="72"/>
      <c r="AU253" s="72"/>
      <c r="AV253" s="72"/>
      <c r="AW253" s="72"/>
      <c r="AX253" s="72"/>
      <c r="AY253" s="72"/>
      <c r="AZ253" s="72"/>
      <c r="BA253" s="72"/>
      <c r="BB253" s="72"/>
      <c r="BC253" s="72"/>
      <c r="BD253" s="72"/>
      <c r="BE253" s="72"/>
      <c r="BF253" s="72"/>
      <c r="BG253" s="72"/>
      <c r="BH253" s="72"/>
      <c r="BI253" s="72"/>
      <c r="BJ253" s="72"/>
      <c r="BK253" s="72"/>
      <c r="BL253" s="72"/>
      <c r="BM253" s="72"/>
      <c r="BN253" s="72"/>
      <c r="BO253" s="72"/>
      <c r="BP253" s="72"/>
      <c r="BQ253" s="72"/>
      <c r="BR253" s="72"/>
      <c r="BS253" s="72"/>
      <c r="BT253" s="72"/>
      <c r="BU253" s="72"/>
      <c r="BV253" s="72"/>
      <c r="BW253" s="72"/>
      <c r="BX253" s="72"/>
      <c r="BY253" s="72"/>
      <c r="BZ253" s="72"/>
      <c r="CA253" s="72"/>
      <c r="CB253" s="72"/>
      <c r="CC253" s="72"/>
      <c r="CD253" s="72"/>
      <c r="CE253" s="72"/>
      <c r="CF253" s="72"/>
      <c r="CG253" s="72"/>
      <c r="CH253" s="72"/>
      <c r="CI253" s="72"/>
      <c r="CJ253" s="72"/>
      <c r="CK253" s="72"/>
      <c r="CL253" s="72"/>
      <c r="CM253" s="72"/>
      <c r="CN253" s="72"/>
      <c r="CO253" s="72"/>
      <c r="CP253" s="72"/>
      <c r="CQ253" s="72"/>
      <c r="CR253" s="72"/>
      <c r="CS253" s="72"/>
      <c r="CT253" s="72"/>
      <c r="CU253" s="72"/>
      <c r="CV253" s="72"/>
      <c r="CW253" s="72"/>
      <c r="CX253" s="72"/>
      <c r="CY253" s="72"/>
      <c r="CZ253" s="72"/>
      <c r="DA253" s="72"/>
      <c r="DB253" s="72"/>
      <c r="DC253" s="72"/>
      <c r="DD253" s="72"/>
      <c r="DE253" s="72"/>
      <c r="DF253" s="72"/>
      <c r="DG253" s="72"/>
      <c r="DH253" s="72"/>
      <c r="DI253" s="72"/>
      <c r="DJ253" s="72"/>
      <c r="DK253" s="72"/>
      <c r="DL253" s="72"/>
      <c r="DM253" s="72"/>
      <c r="DN253" s="72"/>
      <c r="DO253" s="72"/>
      <c r="DP253" s="72"/>
      <c r="DQ253" s="72"/>
      <c r="DR253" s="72"/>
      <c r="DS253" s="72"/>
      <c r="DT253" s="72"/>
      <c r="DU253" s="72"/>
      <c r="DV253" s="72"/>
      <c r="DW253" s="72"/>
      <c r="DX253" s="72"/>
      <c r="DY253" s="72"/>
      <c r="DZ253" s="72"/>
      <c r="EA253" s="72"/>
      <c r="EB253" s="72"/>
      <c r="EC253" s="72"/>
      <c r="ED253" s="72"/>
      <c r="EE253" s="72"/>
    </row>
    <row r="254" spans="1:256" s="8" customFormat="1" ht="27" customHeight="1">
      <c r="A254" s="67"/>
      <c r="B254" s="69"/>
      <c r="C254" s="69"/>
      <c r="D254" s="75" t="s">
        <v>247</v>
      </c>
      <c r="E254" s="69"/>
      <c r="F254" s="76">
        <v>1</v>
      </c>
      <c r="G254" s="70"/>
      <c r="H254" s="70"/>
      <c r="I254" s="102"/>
      <c r="J254" s="230"/>
      <c r="K254" s="226"/>
      <c r="L254" s="226"/>
      <c r="M254" s="226"/>
      <c r="N254" s="226"/>
      <c r="O254" s="226"/>
      <c r="P254" s="226"/>
      <c r="Q254" s="226"/>
      <c r="R254" s="226"/>
      <c r="S254" s="226"/>
      <c r="T254" s="226"/>
      <c r="U254" s="226"/>
      <c r="V254" s="226"/>
      <c r="W254" s="226"/>
      <c r="X254" s="226"/>
      <c r="Y254" s="226"/>
      <c r="Z254" s="226"/>
      <c r="AA254" s="226"/>
      <c r="AB254" s="72"/>
      <c r="AC254" s="72"/>
      <c r="AD254" s="72"/>
      <c r="AE254" s="72"/>
      <c r="AF254" s="72"/>
      <c r="AG254" s="72"/>
      <c r="AH254" s="72"/>
      <c r="AI254" s="72"/>
      <c r="AJ254" s="72"/>
      <c r="AK254" s="72"/>
      <c r="AL254" s="72"/>
      <c r="AM254" s="72"/>
      <c r="AN254" s="72"/>
      <c r="AO254" s="72"/>
      <c r="AP254" s="72"/>
      <c r="AQ254" s="72"/>
      <c r="AR254" s="72"/>
      <c r="AS254" s="72"/>
      <c r="AT254" s="72"/>
      <c r="AU254" s="72"/>
      <c r="AV254" s="72"/>
      <c r="AW254" s="72"/>
      <c r="AX254" s="72"/>
      <c r="AY254" s="72"/>
      <c r="AZ254" s="72"/>
      <c r="BA254" s="72"/>
      <c r="BB254" s="72"/>
      <c r="BC254" s="72"/>
      <c r="BD254" s="72"/>
      <c r="BE254" s="72"/>
      <c r="BF254" s="72"/>
      <c r="BG254" s="72"/>
      <c r="BH254" s="72"/>
      <c r="BI254" s="72"/>
      <c r="BJ254" s="72"/>
      <c r="BK254" s="72"/>
      <c r="BL254" s="72"/>
      <c r="BM254" s="72"/>
      <c r="BN254" s="72"/>
      <c r="BO254" s="72"/>
      <c r="BP254" s="72"/>
      <c r="BQ254" s="72"/>
      <c r="BR254" s="72"/>
      <c r="BS254" s="72"/>
      <c r="BT254" s="72"/>
      <c r="BU254" s="72"/>
      <c r="BV254" s="72"/>
      <c r="BW254" s="72"/>
      <c r="BX254" s="72"/>
      <c r="BY254" s="72"/>
      <c r="BZ254" s="72"/>
      <c r="CA254" s="72"/>
      <c r="CB254" s="72"/>
      <c r="CC254" s="72"/>
      <c r="CD254" s="72"/>
      <c r="CE254" s="72"/>
      <c r="CF254" s="72"/>
      <c r="CG254" s="72"/>
      <c r="CH254" s="72"/>
      <c r="CI254" s="72"/>
      <c r="CJ254" s="72"/>
      <c r="CK254" s="72"/>
      <c r="CL254" s="72"/>
      <c r="CM254" s="72"/>
      <c r="CN254" s="72"/>
      <c r="CO254" s="72"/>
      <c r="CP254" s="72"/>
      <c r="CQ254" s="72"/>
      <c r="CR254" s="72"/>
      <c r="CS254" s="72"/>
      <c r="CT254" s="72"/>
      <c r="CU254" s="72"/>
      <c r="CV254" s="72"/>
      <c r="CW254" s="72"/>
      <c r="CX254" s="72"/>
      <c r="CY254" s="72"/>
      <c r="CZ254" s="72"/>
      <c r="DA254" s="72"/>
      <c r="DB254" s="72"/>
      <c r="DC254" s="72"/>
      <c r="DD254" s="72"/>
      <c r="DE254" s="72"/>
      <c r="DF254" s="72"/>
      <c r="DG254" s="72"/>
      <c r="DH254" s="72"/>
      <c r="DI254" s="72"/>
      <c r="DJ254" s="72"/>
      <c r="DK254" s="72"/>
      <c r="DL254" s="72"/>
      <c r="DM254" s="72"/>
      <c r="DN254" s="72"/>
      <c r="DO254" s="72"/>
      <c r="DP254" s="72"/>
      <c r="DQ254" s="72"/>
      <c r="DR254" s="72"/>
      <c r="DS254" s="72"/>
      <c r="DT254" s="72"/>
      <c r="DU254" s="72"/>
      <c r="DV254" s="72"/>
      <c r="DW254" s="72"/>
      <c r="DX254" s="72"/>
      <c r="DY254" s="72"/>
      <c r="DZ254" s="72"/>
      <c r="EA254" s="72"/>
      <c r="EB254" s="72"/>
      <c r="EC254" s="72"/>
      <c r="ED254" s="72"/>
      <c r="EE254" s="72"/>
    </row>
    <row r="255" spans="1:256" s="8" customFormat="1" ht="13.5" customHeight="1">
      <c r="A255" s="159"/>
      <c r="B255" s="67"/>
      <c r="C255" s="74"/>
      <c r="D255" s="75" t="s">
        <v>248</v>
      </c>
      <c r="E255" s="69"/>
      <c r="F255" s="160"/>
      <c r="G255" s="161"/>
      <c r="H255" s="77"/>
      <c r="I255" s="162"/>
      <c r="J255" s="226"/>
      <c r="K255" s="226"/>
      <c r="L255" s="226"/>
      <c r="M255" s="226"/>
      <c r="N255" s="226"/>
      <c r="O255" s="226"/>
      <c r="P255" s="226"/>
      <c r="Q255" s="226"/>
      <c r="R255" s="226"/>
      <c r="S255" s="226"/>
      <c r="T255" s="226"/>
      <c r="U255" s="226"/>
      <c r="V255" s="226"/>
      <c r="W255" s="226"/>
      <c r="X255" s="226"/>
      <c r="Y255" s="226"/>
      <c r="Z255" s="226"/>
      <c r="AA255" s="226"/>
      <c r="AB255" s="72"/>
      <c r="AC255" s="72"/>
      <c r="AD255" s="72"/>
      <c r="AE255" s="72"/>
      <c r="AF255" s="72"/>
      <c r="AG255" s="72"/>
      <c r="AH255" s="72"/>
      <c r="AI255" s="72"/>
      <c r="AJ255" s="72"/>
      <c r="AK255" s="72"/>
      <c r="AL255" s="72"/>
      <c r="AM255" s="72"/>
      <c r="AN255" s="72"/>
      <c r="AO255" s="72"/>
      <c r="AP255" s="72"/>
      <c r="AQ255" s="72"/>
      <c r="AR255" s="72"/>
      <c r="AS255" s="72"/>
      <c r="AT255" s="72"/>
      <c r="AU255" s="72"/>
      <c r="AV255" s="72"/>
      <c r="AW255" s="72"/>
      <c r="AX255" s="72"/>
      <c r="AY255" s="72"/>
      <c r="AZ255" s="72"/>
      <c r="BA255" s="72"/>
      <c r="BB255" s="72"/>
      <c r="BC255" s="72"/>
      <c r="BD255" s="72"/>
      <c r="BE255" s="72"/>
      <c r="BF255" s="72"/>
      <c r="BG255" s="72"/>
      <c r="BH255" s="72"/>
      <c r="BI255" s="72"/>
      <c r="BJ255" s="72"/>
      <c r="BK255" s="72"/>
      <c r="BL255" s="72"/>
      <c r="BM255" s="72"/>
      <c r="BN255" s="72"/>
      <c r="BO255" s="72"/>
      <c r="BP255" s="72"/>
      <c r="BQ255" s="72"/>
      <c r="BR255" s="72"/>
      <c r="BS255" s="72"/>
      <c r="BT255" s="72"/>
      <c r="BU255" s="72"/>
      <c r="BV255" s="72"/>
      <c r="BW255" s="72"/>
      <c r="BX255" s="72"/>
      <c r="BY255" s="72"/>
      <c r="BZ255" s="72"/>
      <c r="CA255" s="72"/>
      <c r="CB255" s="72"/>
      <c r="CC255" s="72"/>
      <c r="CD255" s="72"/>
      <c r="CE255" s="72"/>
      <c r="CF255" s="72"/>
      <c r="CG255" s="72"/>
      <c r="CH255" s="72"/>
      <c r="CI255" s="72"/>
      <c r="CJ255" s="72"/>
      <c r="CK255" s="72"/>
      <c r="CL255" s="72"/>
      <c r="CM255" s="72"/>
      <c r="CN255" s="72"/>
      <c r="CO255" s="72"/>
      <c r="CP255" s="72"/>
      <c r="CQ255" s="72"/>
      <c r="CR255" s="72"/>
      <c r="CS255" s="72"/>
      <c r="CT255" s="72"/>
      <c r="CU255" s="72"/>
      <c r="CV255" s="72"/>
      <c r="CW255" s="72"/>
      <c r="CX255" s="72"/>
      <c r="CY255" s="72"/>
      <c r="CZ255" s="72"/>
      <c r="DA255" s="72"/>
      <c r="DB255" s="72"/>
      <c r="DC255" s="72"/>
      <c r="DD255" s="72"/>
      <c r="DE255" s="72"/>
      <c r="DF255" s="72"/>
      <c r="DG255" s="72"/>
      <c r="DH255" s="72"/>
      <c r="DI255" s="72"/>
      <c r="DJ255" s="72"/>
      <c r="DK255" s="72"/>
      <c r="DL255" s="72"/>
      <c r="DM255" s="72"/>
      <c r="DN255" s="72"/>
      <c r="DO255" s="72"/>
      <c r="DP255" s="72"/>
      <c r="DQ255" s="72"/>
      <c r="DR255" s="72"/>
      <c r="DS255" s="72"/>
      <c r="DT255" s="72"/>
      <c r="DU255" s="72"/>
      <c r="DV255" s="72"/>
      <c r="DW255" s="72"/>
      <c r="DX255" s="72"/>
      <c r="DY255" s="72"/>
      <c r="DZ255" s="72"/>
      <c r="EA255" s="72"/>
      <c r="EB255" s="72"/>
      <c r="EC255" s="72"/>
      <c r="ED255" s="72"/>
      <c r="EE255" s="72"/>
    </row>
    <row r="256" spans="1:256" s="13" customFormat="1" ht="67.5" customHeight="1">
      <c r="A256" s="116"/>
      <c r="B256" s="117"/>
      <c r="C256" s="118"/>
      <c r="D256" s="255" t="s">
        <v>106</v>
      </c>
      <c r="E256" s="75"/>
      <c r="F256" s="112"/>
      <c r="G256" s="138"/>
      <c r="H256" s="70"/>
      <c r="I256" s="113"/>
      <c r="J256" s="244"/>
      <c r="K256" s="240"/>
      <c r="L256" s="240"/>
      <c r="M256" s="240"/>
      <c r="N256" s="240"/>
      <c r="O256" s="226"/>
      <c r="P256" s="226"/>
      <c r="Q256" s="226"/>
      <c r="R256" s="72"/>
      <c r="S256" s="72"/>
      <c r="T256" s="72"/>
      <c r="U256" s="72"/>
      <c r="V256" s="72"/>
      <c r="W256" s="72"/>
      <c r="X256" s="72"/>
      <c r="Y256" s="72"/>
      <c r="Z256" s="72"/>
      <c r="AA256" s="72"/>
      <c r="AB256" s="72"/>
      <c r="AC256" s="72"/>
      <c r="AD256" s="72"/>
      <c r="AE256" s="72"/>
      <c r="AF256" s="72"/>
      <c r="AG256" s="72"/>
      <c r="AH256" s="72"/>
      <c r="AI256" s="72"/>
      <c r="AJ256" s="72"/>
      <c r="AK256" s="72"/>
      <c r="AL256" s="72"/>
      <c r="AM256" s="72"/>
      <c r="AN256" s="72"/>
      <c r="AO256" s="72"/>
      <c r="AP256" s="72"/>
      <c r="AQ256" s="72"/>
      <c r="AR256" s="72"/>
      <c r="AS256" s="72"/>
      <c r="AT256" s="72"/>
      <c r="AU256" s="72"/>
      <c r="AV256" s="72"/>
      <c r="AW256" s="72"/>
      <c r="AX256" s="72"/>
      <c r="AY256" s="72"/>
      <c r="AZ256" s="72"/>
      <c r="BA256" s="72"/>
      <c r="BB256" s="72"/>
      <c r="BC256" s="72"/>
      <c r="BD256" s="72"/>
      <c r="BE256" s="72"/>
      <c r="BF256" s="72"/>
      <c r="BG256" s="72"/>
      <c r="BH256" s="72"/>
      <c r="BI256" s="72"/>
      <c r="BJ256" s="72"/>
      <c r="BK256" s="72"/>
      <c r="BL256" s="72"/>
      <c r="BM256" s="72"/>
      <c r="BN256" s="72"/>
      <c r="BO256" s="72"/>
      <c r="BP256" s="72"/>
      <c r="BQ256" s="72"/>
      <c r="BR256" s="72"/>
      <c r="BS256" s="72"/>
      <c r="BT256" s="72"/>
      <c r="BU256" s="72"/>
      <c r="BV256" s="72"/>
      <c r="BW256" s="72"/>
      <c r="BX256" s="72"/>
      <c r="BY256" s="72"/>
      <c r="BZ256" s="72"/>
      <c r="CA256" s="72"/>
      <c r="CB256" s="72"/>
      <c r="CC256" s="72"/>
      <c r="CD256" s="72"/>
      <c r="CE256" s="72"/>
      <c r="CF256" s="72"/>
      <c r="CG256" s="72"/>
      <c r="CH256" s="72"/>
      <c r="CI256" s="72"/>
      <c r="CJ256" s="72"/>
      <c r="CK256" s="72"/>
      <c r="CL256" s="72"/>
      <c r="CM256" s="72"/>
      <c r="CN256" s="72"/>
      <c r="CO256" s="72"/>
      <c r="CP256" s="72"/>
      <c r="CQ256" s="72"/>
      <c r="CR256" s="72"/>
      <c r="CS256" s="72"/>
      <c r="CT256" s="72"/>
      <c r="CU256" s="72"/>
      <c r="CV256" s="72"/>
      <c r="CW256" s="72"/>
      <c r="CX256" s="72"/>
      <c r="CY256" s="72"/>
      <c r="CZ256" s="72"/>
      <c r="DA256" s="72"/>
      <c r="DB256" s="72"/>
      <c r="DC256" s="72"/>
      <c r="DD256" s="72"/>
      <c r="DE256" s="72"/>
      <c r="DF256" s="72"/>
      <c r="DG256" s="72"/>
      <c r="DH256" s="72"/>
      <c r="DI256" s="72"/>
      <c r="DJ256" s="72"/>
      <c r="DK256" s="72"/>
      <c r="DL256" s="72"/>
      <c r="DM256" s="72"/>
      <c r="DN256" s="72"/>
      <c r="DO256" s="72"/>
      <c r="DP256" s="72"/>
      <c r="DQ256" s="72"/>
      <c r="DR256" s="72"/>
      <c r="DS256" s="72"/>
      <c r="DT256" s="72"/>
      <c r="DU256" s="72"/>
      <c r="DV256" s="72"/>
      <c r="DW256" s="72"/>
      <c r="DX256" s="72"/>
      <c r="DY256" s="72"/>
      <c r="DZ256" s="72"/>
      <c r="EA256" s="72"/>
      <c r="EB256" s="72"/>
      <c r="EC256" s="72"/>
      <c r="ED256" s="72"/>
      <c r="EE256" s="72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  <c r="IQ256" s="8"/>
      <c r="IR256" s="8"/>
      <c r="IS256" s="8"/>
      <c r="IT256" s="8"/>
      <c r="IU256" s="8"/>
      <c r="IV256" s="8"/>
    </row>
    <row r="257" spans="1:256" s="8" customFormat="1" ht="13.5" customHeight="1">
      <c r="A257" s="67">
        <v>63</v>
      </c>
      <c r="B257" s="69">
        <v>766</v>
      </c>
      <c r="C257" s="105" t="s">
        <v>249</v>
      </c>
      <c r="D257" s="69" t="s">
        <v>250</v>
      </c>
      <c r="E257" s="69" t="s">
        <v>64</v>
      </c>
      <c r="F257" s="101">
        <f>F258</f>
        <v>1</v>
      </c>
      <c r="G257" s="70"/>
      <c r="H257" s="70">
        <f>F257*G257</f>
        <v>0</v>
      </c>
      <c r="I257" s="158" t="s">
        <v>78</v>
      </c>
      <c r="J257" s="236"/>
      <c r="K257" s="226"/>
      <c r="L257" s="226"/>
      <c r="M257" s="226"/>
      <c r="N257" s="226"/>
      <c r="O257" s="226"/>
      <c r="P257" s="226"/>
      <c r="Q257" s="226"/>
      <c r="R257" s="226"/>
      <c r="S257" s="226"/>
      <c r="T257" s="226"/>
      <c r="U257" s="226"/>
      <c r="V257" s="226"/>
      <c r="W257" s="226"/>
      <c r="X257" s="226"/>
      <c r="Y257" s="226"/>
      <c r="Z257" s="226"/>
      <c r="AA257" s="226"/>
      <c r="AB257" s="72"/>
      <c r="AC257" s="72"/>
      <c r="AD257" s="72"/>
      <c r="AE257" s="72"/>
      <c r="AF257" s="72"/>
      <c r="AG257" s="72"/>
      <c r="AH257" s="72"/>
      <c r="AI257" s="72"/>
      <c r="AJ257" s="72"/>
      <c r="AK257" s="72"/>
      <c r="AL257" s="72"/>
      <c r="AM257" s="72"/>
      <c r="AN257" s="72"/>
      <c r="AO257" s="72"/>
      <c r="AP257" s="72"/>
      <c r="AQ257" s="72"/>
      <c r="AR257" s="72"/>
      <c r="AS257" s="72"/>
      <c r="AT257" s="72"/>
      <c r="AU257" s="72"/>
      <c r="AV257" s="72"/>
      <c r="AW257" s="72"/>
      <c r="AX257" s="72"/>
      <c r="AY257" s="72"/>
      <c r="AZ257" s="72"/>
      <c r="BA257" s="72"/>
      <c r="BB257" s="72"/>
      <c r="BC257" s="72"/>
      <c r="BD257" s="72"/>
      <c r="BE257" s="72"/>
      <c r="BF257" s="72"/>
      <c r="BG257" s="72"/>
      <c r="BH257" s="72"/>
      <c r="BI257" s="72"/>
      <c r="BJ257" s="72"/>
      <c r="BK257" s="72"/>
      <c r="BL257" s="72"/>
      <c r="BM257" s="72"/>
      <c r="BN257" s="72"/>
      <c r="BO257" s="72"/>
      <c r="BP257" s="72"/>
      <c r="BQ257" s="72"/>
      <c r="BR257" s="72"/>
      <c r="BS257" s="72"/>
      <c r="BT257" s="72"/>
      <c r="BU257" s="72"/>
      <c r="BV257" s="72"/>
      <c r="BW257" s="72"/>
      <c r="BX257" s="72"/>
      <c r="BY257" s="72"/>
      <c r="BZ257" s="72"/>
      <c r="CA257" s="72"/>
      <c r="CB257" s="72"/>
      <c r="CC257" s="72"/>
      <c r="CD257" s="72"/>
      <c r="CE257" s="72"/>
      <c r="CF257" s="72"/>
      <c r="CG257" s="72"/>
      <c r="CH257" s="72"/>
      <c r="CI257" s="72"/>
      <c r="CJ257" s="72"/>
      <c r="CK257" s="72"/>
      <c r="CL257" s="72"/>
      <c r="CM257" s="72"/>
      <c r="CN257" s="72"/>
      <c r="CO257" s="72"/>
      <c r="CP257" s="72"/>
      <c r="CQ257" s="72"/>
      <c r="CR257" s="72"/>
      <c r="CS257" s="72"/>
      <c r="CT257" s="72"/>
      <c r="CU257" s="72"/>
      <c r="CV257" s="72"/>
      <c r="CW257" s="72"/>
      <c r="CX257" s="72"/>
      <c r="CY257" s="72"/>
      <c r="CZ257" s="72"/>
      <c r="DA257" s="72"/>
      <c r="DB257" s="72"/>
      <c r="DC257" s="72"/>
      <c r="DD257" s="72"/>
      <c r="DE257" s="72"/>
      <c r="DF257" s="72"/>
      <c r="DG257" s="72"/>
      <c r="DH257" s="72"/>
      <c r="DI257" s="72"/>
      <c r="DJ257" s="72"/>
      <c r="DK257" s="72"/>
      <c r="DL257" s="72"/>
      <c r="DM257" s="72"/>
      <c r="DN257" s="72"/>
      <c r="DO257" s="72"/>
      <c r="DP257" s="72"/>
      <c r="DQ257" s="72"/>
      <c r="DR257" s="72"/>
      <c r="DS257" s="72"/>
      <c r="DT257" s="72"/>
      <c r="DU257" s="72"/>
      <c r="DV257" s="72"/>
      <c r="DW257" s="72"/>
      <c r="DX257" s="72"/>
      <c r="DY257" s="72"/>
      <c r="DZ257" s="72"/>
      <c r="EA257" s="72"/>
      <c r="EB257" s="72"/>
      <c r="EC257" s="72"/>
      <c r="ED257" s="72"/>
      <c r="EE257" s="72"/>
    </row>
    <row r="258" spans="1:256" s="8" customFormat="1" ht="27" customHeight="1">
      <c r="A258" s="67"/>
      <c r="B258" s="69"/>
      <c r="C258" s="69"/>
      <c r="D258" s="75" t="s">
        <v>251</v>
      </c>
      <c r="E258" s="69"/>
      <c r="F258" s="76">
        <v>1</v>
      </c>
      <c r="G258" s="70"/>
      <c r="H258" s="70"/>
      <c r="I258" s="102"/>
      <c r="J258" s="230"/>
      <c r="K258" s="226"/>
      <c r="L258" s="226"/>
      <c r="M258" s="226"/>
      <c r="N258" s="226"/>
      <c r="O258" s="226"/>
      <c r="P258" s="226"/>
      <c r="Q258" s="226"/>
      <c r="R258" s="226"/>
      <c r="S258" s="226"/>
      <c r="T258" s="226"/>
      <c r="U258" s="226"/>
      <c r="V258" s="226"/>
      <c r="W258" s="226"/>
      <c r="X258" s="226"/>
      <c r="Y258" s="226"/>
      <c r="Z258" s="226"/>
      <c r="AA258" s="226"/>
      <c r="AB258" s="72"/>
      <c r="AC258" s="72"/>
      <c r="AD258" s="72"/>
      <c r="AE258" s="72"/>
      <c r="AF258" s="72"/>
      <c r="AG258" s="72"/>
      <c r="AH258" s="72"/>
      <c r="AI258" s="72"/>
      <c r="AJ258" s="72"/>
      <c r="AK258" s="72"/>
      <c r="AL258" s="72"/>
      <c r="AM258" s="72"/>
      <c r="AN258" s="72"/>
      <c r="AO258" s="72"/>
      <c r="AP258" s="72"/>
      <c r="AQ258" s="72"/>
      <c r="AR258" s="72"/>
      <c r="AS258" s="72"/>
      <c r="AT258" s="72"/>
      <c r="AU258" s="72"/>
      <c r="AV258" s="72"/>
      <c r="AW258" s="72"/>
      <c r="AX258" s="72"/>
      <c r="AY258" s="72"/>
      <c r="AZ258" s="72"/>
      <c r="BA258" s="72"/>
      <c r="BB258" s="72"/>
      <c r="BC258" s="72"/>
      <c r="BD258" s="72"/>
      <c r="BE258" s="72"/>
      <c r="BF258" s="72"/>
      <c r="BG258" s="72"/>
      <c r="BH258" s="72"/>
      <c r="BI258" s="72"/>
      <c r="BJ258" s="72"/>
      <c r="BK258" s="72"/>
      <c r="BL258" s="72"/>
      <c r="BM258" s="72"/>
      <c r="BN258" s="72"/>
      <c r="BO258" s="72"/>
      <c r="BP258" s="72"/>
      <c r="BQ258" s="72"/>
      <c r="BR258" s="72"/>
      <c r="BS258" s="72"/>
      <c r="BT258" s="72"/>
      <c r="BU258" s="72"/>
      <c r="BV258" s="72"/>
      <c r="BW258" s="72"/>
      <c r="BX258" s="72"/>
      <c r="BY258" s="72"/>
      <c r="BZ258" s="72"/>
      <c r="CA258" s="72"/>
      <c r="CB258" s="72"/>
      <c r="CC258" s="72"/>
      <c r="CD258" s="72"/>
      <c r="CE258" s="72"/>
      <c r="CF258" s="72"/>
      <c r="CG258" s="72"/>
      <c r="CH258" s="72"/>
      <c r="CI258" s="72"/>
      <c r="CJ258" s="72"/>
      <c r="CK258" s="72"/>
      <c r="CL258" s="72"/>
      <c r="CM258" s="72"/>
      <c r="CN258" s="72"/>
      <c r="CO258" s="72"/>
      <c r="CP258" s="72"/>
      <c r="CQ258" s="72"/>
      <c r="CR258" s="72"/>
      <c r="CS258" s="72"/>
      <c r="CT258" s="72"/>
      <c r="CU258" s="72"/>
      <c r="CV258" s="72"/>
      <c r="CW258" s="72"/>
      <c r="CX258" s="72"/>
      <c r="CY258" s="72"/>
      <c r="CZ258" s="72"/>
      <c r="DA258" s="72"/>
      <c r="DB258" s="72"/>
      <c r="DC258" s="72"/>
      <c r="DD258" s="72"/>
      <c r="DE258" s="72"/>
      <c r="DF258" s="72"/>
      <c r="DG258" s="72"/>
      <c r="DH258" s="72"/>
      <c r="DI258" s="72"/>
      <c r="DJ258" s="72"/>
      <c r="DK258" s="72"/>
      <c r="DL258" s="72"/>
      <c r="DM258" s="72"/>
      <c r="DN258" s="72"/>
      <c r="DO258" s="72"/>
      <c r="DP258" s="72"/>
      <c r="DQ258" s="72"/>
      <c r="DR258" s="72"/>
      <c r="DS258" s="72"/>
      <c r="DT258" s="72"/>
      <c r="DU258" s="72"/>
      <c r="DV258" s="72"/>
      <c r="DW258" s="72"/>
      <c r="DX258" s="72"/>
      <c r="DY258" s="72"/>
      <c r="DZ258" s="72"/>
      <c r="EA258" s="72"/>
      <c r="EB258" s="72"/>
      <c r="EC258" s="72"/>
      <c r="ED258" s="72"/>
      <c r="EE258" s="72"/>
    </row>
    <row r="259" spans="1:256" s="8" customFormat="1" ht="13.5" customHeight="1">
      <c r="A259" s="159"/>
      <c r="B259" s="67"/>
      <c r="C259" s="74"/>
      <c r="D259" s="75" t="s">
        <v>248</v>
      </c>
      <c r="E259" s="69"/>
      <c r="F259" s="160"/>
      <c r="G259" s="161"/>
      <c r="H259" s="77"/>
      <c r="I259" s="162"/>
      <c r="J259" s="226"/>
      <c r="K259" s="226"/>
      <c r="L259" s="226"/>
      <c r="M259" s="226"/>
      <c r="N259" s="226"/>
      <c r="O259" s="226"/>
      <c r="P259" s="226"/>
      <c r="Q259" s="226"/>
      <c r="R259" s="226"/>
      <c r="S259" s="226"/>
      <c r="T259" s="226"/>
      <c r="U259" s="226"/>
      <c r="V259" s="226"/>
      <c r="W259" s="226"/>
      <c r="X259" s="226"/>
      <c r="Y259" s="226"/>
      <c r="Z259" s="226"/>
      <c r="AA259" s="226"/>
      <c r="AB259" s="72"/>
      <c r="AC259" s="72"/>
      <c r="AD259" s="72"/>
      <c r="AE259" s="72"/>
      <c r="AF259" s="72"/>
      <c r="AG259" s="72"/>
      <c r="AH259" s="72"/>
      <c r="AI259" s="72"/>
      <c r="AJ259" s="72"/>
      <c r="AK259" s="72"/>
      <c r="AL259" s="72"/>
      <c r="AM259" s="72"/>
      <c r="AN259" s="72"/>
      <c r="AO259" s="72"/>
      <c r="AP259" s="72"/>
      <c r="AQ259" s="72"/>
      <c r="AR259" s="72"/>
      <c r="AS259" s="72"/>
      <c r="AT259" s="72"/>
      <c r="AU259" s="72"/>
      <c r="AV259" s="72"/>
      <c r="AW259" s="72"/>
      <c r="AX259" s="72"/>
      <c r="AY259" s="72"/>
      <c r="AZ259" s="72"/>
      <c r="BA259" s="72"/>
      <c r="BB259" s="72"/>
      <c r="BC259" s="72"/>
      <c r="BD259" s="72"/>
      <c r="BE259" s="72"/>
      <c r="BF259" s="72"/>
      <c r="BG259" s="72"/>
      <c r="BH259" s="72"/>
      <c r="BI259" s="72"/>
      <c r="BJ259" s="72"/>
      <c r="BK259" s="72"/>
      <c r="BL259" s="72"/>
      <c r="BM259" s="72"/>
      <c r="BN259" s="72"/>
      <c r="BO259" s="72"/>
      <c r="BP259" s="72"/>
      <c r="BQ259" s="72"/>
      <c r="BR259" s="72"/>
      <c r="BS259" s="72"/>
      <c r="BT259" s="72"/>
      <c r="BU259" s="72"/>
      <c r="BV259" s="72"/>
      <c r="BW259" s="72"/>
      <c r="BX259" s="72"/>
      <c r="BY259" s="72"/>
      <c r="BZ259" s="72"/>
      <c r="CA259" s="72"/>
      <c r="CB259" s="72"/>
      <c r="CC259" s="72"/>
      <c r="CD259" s="72"/>
      <c r="CE259" s="72"/>
      <c r="CF259" s="72"/>
      <c r="CG259" s="72"/>
      <c r="CH259" s="72"/>
      <c r="CI259" s="72"/>
      <c r="CJ259" s="72"/>
      <c r="CK259" s="72"/>
      <c r="CL259" s="72"/>
      <c r="CM259" s="72"/>
      <c r="CN259" s="72"/>
      <c r="CO259" s="72"/>
      <c r="CP259" s="72"/>
      <c r="CQ259" s="72"/>
      <c r="CR259" s="72"/>
      <c r="CS259" s="72"/>
      <c r="CT259" s="72"/>
      <c r="CU259" s="72"/>
      <c r="CV259" s="72"/>
      <c r="CW259" s="72"/>
      <c r="CX259" s="72"/>
      <c r="CY259" s="72"/>
      <c r="CZ259" s="72"/>
      <c r="DA259" s="72"/>
      <c r="DB259" s="72"/>
      <c r="DC259" s="72"/>
      <c r="DD259" s="72"/>
      <c r="DE259" s="72"/>
      <c r="DF259" s="72"/>
      <c r="DG259" s="72"/>
      <c r="DH259" s="72"/>
      <c r="DI259" s="72"/>
      <c r="DJ259" s="72"/>
      <c r="DK259" s="72"/>
      <c r="DL259" s="72"/>
      <c r="DM259" s="72"/>
      <c r="DN259" s="72"/>
      <c r="DO259" s="72"/>
      <c r="DP259" s="72"/>
      <c r="DQ259" s="72"/>
      <c r="DR259" s="72"/>
      <c r="DS259" s="72"/>
      <c r="DT259" s="72"/>
      <c r="DU259" s="72"/>
      <c r="DV259" s="72"/>
      <c r="DW259" s="72"/>
      <c r="DX259" s="72"/>
      <c r="DY259" s="72"/>
      <c r="DZ259" s="72"/>
      <c r="EA259" s="72"/>
      <c r="EB259" s="72"/>
      <c r="EC259" s="72"/>
      <c r="ED259" s="72"/>
      <c r="EE259" s="72"/>
    </row>
    <row r="260" spans="1:256" s="13" customFormat="1" ht="67.5" customHeight="1">
      <c r="A260" s="116"/>
      <c r="B260" s="117"/>
      <c r="C260" s="118"/>
      <c r="D260" s="255" t="s">
        <v>106</v>
      </c>
      <c r="E260" s="75"/>
      <c r="F260" s="112"/>
      <c r="G260" s="138"/>
      <c r="H260" s="70"/>
      <c r="I260" s="113"/>
      <c r="J260" s="244"/>
      <c r="K260" s="240"/>
      <c r="L260" s="240"/>
      <c r="M260" s="240"/>
      <c r="N260" s="240"/>
      <c r="O260" s="226"/>
      <c r="P260" s="226"/>
      <c r="Q260" s="226"/>
      <c r="R260" s="72"/>
      <c r="S260" s="72"/>
      <c r="T260" s="72"/>
      <c r="U260" s="72"/>
      <c r="V260" s="72"/>
      <c r="W260" s="72"/>
      <c r="X260" s="72"/>
      <c r="Y260" s="72"/>
      <c r="Z260" s="72"/>
      <c r="AA260" s="72"/>
      <c r="AB260" s="72"/>
      <c r="AC260" s="72"/>
      <c r="AD260" s="72"/>
      <c r="AE260" s="72"/>
      <c r="AF260" s="72"/>
      <c r="AG260" s="72"/>
      <c r="AH260" s="72"/>
      <c r="AI260" s="72"/>
      <c r="AJ260" s="72"/>
      <c r="AK260" s="72"/>
      <c r="AL260" s="72"/>
      <c r="AM260" s="72"/>
      <c r="AN260" s="72"/>
      <c r="AO260" s="72"/>
      <c r="AP260" s="72"/>
      <c r="AQ260" s="72"/>
      <c r="AR260" s="72"/>
      <c r="AS260" s="72"/>
      <c r="AT260" s="72"/>
      <c r="AU260" s="72"/>
      <c r="AV260" s="72"/>
      <c r="AW260" s="72"/>
      <c r="AX260" s="72"/>
      <c r="AY260" s="72"/>
      <c r="AZ260" s="72"/>
      <c r="BA260" s="72"/>
      <c r="BB260" s="72"/>
      <c r="BC260" s="72"/>
      <c r="BD260" s="72"/>
      <c r="BE260" s="72"/>
      <c r="BF260" s="72"/>
      <c r="BG260" s="72"/>
      <c r="BH260" s="72"/>
      <c r="BI260" s="72"/>
      <c r="BJ260" s="72"/>
      <c r="BK260" s="72"/>
      <c r="BL260" s="72"/>
      <c r="BM260" s="72"/>
      <c r="BN260" s="72"/>
      <c r="BO260" s="72"/>
      <c r="BP260" s="72"/>
      <c r="BQ260" s="72"/>
      <c r="BR260" s="72"/>
      <c r="BS260" s="72"/>
      <c r="BT260" s="72"/>
      <c r="BU260" s="72"/>
      <c r="BV260" s="72"/>
      <c r="BW260" s="72"/>
      <c r="BX260" s="72"/>
      <c r="BY260" s="72"/>
      <c r="BZ260" s="72"/>
      <c r="CA260" s="72"/>
      <c r="CB260" s="72"/>
      <c r="CC260" s="72"/>
      <c r="CD260" s="72"/>
      <c r="CE260" s="72"/>
      <c r="CF260" s="72"/>
      <c r="CG260" s="72"/>
      <c r="CH260" s="72"/>
      <c r="CI260" s="72"/>
      <c r="CJ260" s="72"/>
      <c r="CK260" s="72"/>
      <c r="CL260" s="72"/>
      <c r="CM260" s="72"/>
      <c r="CN260" s="72"/>
      <c r="CO260" s="72"/>
      <c r="CP260" s="72"/>
      <c r="CQ260" s="72"/>
      <c r="CR260" s="72"/>
      <c r="CS260" s="72"/>
      <c r="CT260" s="72"/>
      <c r="CU260" s="72"/>
      <c r="CV260" s="72"/>
      <c r="CW260" s="72"/>
      <c r="CX260" s="72"/>
      <c r="CY260" s="72"/>
      <c r="CZ260" s="72"/>
      <c r="DA260" s="72"/>
      <c r="DB260" s="72"/>
      <c r="DC260" s="72"/>
      <c r="DD260" s="72"/>
      <c r="DE260" s="72"/>
      <c r="DF260" s="72"/>
      <c r="DG260" s="72"/>
      <c r="DH260" s="72"/>
      <c r="DI260" s="72"/>
      <c r="DJ260" s="72"/>
      <c r="DK260" s="72"/>
      <c r="DL260" s="72"/>
      <c r="DM260" s="72"/>
      <c r="DN260" s="72"/>
      <c r="DO260" s="72"/>
      <c r="DP260" s="72"/>
      <c r="DQ260" s="72"/>
      <c r="DR260" s="72"/>
      <c r="DS260" s="72"/>
      <c r="DT260" s="72"/>
      <c r="DU260" s="72"/>
      <c r="DV260" s="72"/>
      <c r="DW260" s="72"/>
      <c r="DX260" s="72"/>
      <c r="DY260" s="72"/>
      <c r="DZ260" s="72"/>
      <c r="EA260" s="72"/>
      <c r="EB260" s="72"/>
      <c r="EC260" s="72"/>
      <c r="ED260" s="72"/>
      <c r="EE260" s="72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  <c r="IQ260" s="8"/>
      <c r="IR260" s="8"/>
      <c r="IS260" s="8"/>
      <c r="IT260" s="8"/>
      <c r="IU260" s="8"/>
      <c r="IV260" s="8"/>
    </row>
    <row r="261" spans="1:256" s="8" customFormat="1" ht="13.5" customHeight="1">
      <c r="A261" s="67">
        <v>64</v>
      </c>
      <c r="B261" s="69">
        <v>766</v>
      </c>
      <c r="C261" s="105" t="s">
        <v>252</v>
      </c>
      <c r="D261" s="69" t="s">
        <v>253</v>
      </c>
      <c r="E261" s="69" t="s">
        <v>64</v>
      </c>
      <c r="F261" s="101">
        <f>F262</f>
        <v>1</v>
      </c>
      <c r="G261" s="70"/>
      <c r="H261" s="70">
        <f>F261*G261</f>
        <v>0</v>
      </c>
      <c r="I261" s="158" t="s">
        <v>78</v>
      </c>
      <c r="J261" s="236"/>
      <c r="K261" s="226"/>
      <c r="L261" s="226"/>
      <c r="M261" s="226"/>
      <c r="N261" s="226"/>
      <c r="O261" s="226"/>
      <c r="P261" s="226"/>
      <c r="Q261" s="226"/>
      <c r="R261" s="226"/>
      <c r="S261" s="226"/>
      <c r="T261" s="226"/>
      <c r="U261" s="226"/>
      <c r="V261" s="226"/>
      <c r="W261" s="226"/>
      <c r="X261" s="226"/>
      <c r="Y261" s="226"/>
      <c r="Z261" s="226"/>
      <c r="AA261" s="226"/>
      <c r="AB261" s="72"/>
      <c r="AC261" s="72"/>
      <c r="AD261" s="72"/>
      <c r="AE261" s="72"/>
      <c r="AF261" s="72"/>
      <c r="AG261" s="72"/>
      <c r="AH261" s="72"/>
      <c r="AI261" s="72"/>
      <c r="AJ261" s="72"/>
      <c r="AK261" s="72"/>
      <c r="AL261" s="72"/>
      <c r="AM261" s="72"/>
      <c r="AN261" s="72"/>
      <c r="AO261" s="72"/>
      <c r="AP261" s="72"/>
      <c r="AQ261" s="72"/>
      <c r="AR261" s="72"/>
      <c r="AS261" s="72"/>
      <c r="AT261" s="72"/>
      <c r="AU261" s="72"/>
      <c r="AV261" s="72"/>
      <c r="AW261" s="72"/>
      <c r="AX261" s="72"/>
      <c r="AY261" s="72"/>
      <c r="AZ261" s="72"/>
      <c r="BA261" s="72"/>
      <c r="BB261" s="72"/>
      <c r="BC261" s="72"/>
      <c r="BD261" s="72"/>
      <c r="BE261" s="72"/>
      <c r="BF261" s="72"/>
      <c r="BG261" s="72"/>
      <c r="BH261" s="72"/>
      <c r="BI261" s="72"/>
      <c r="BJ261" s="72"/>
      <c r="BK261" s="72"/>
      <c r="BL261" s="72"/>
      <c r="BM261" s="72"/>
      <c r="BN261" s="72"/>
      <c r="BO261" s="72"/>
      <c r="BP261" s="72"/>
      <c r="BQ261" s="72"/>
      <c r="BR261" s="72"/>
      <c r="BS261" s="72"/>
      <c r="BT261" s="72"/>
      <c r="BU261" s="72"/>
      <c r="BV261" s="72"/>
      <c r="BW261" s="72"/>
      <c r="BX261" s="72"/>
      <c r="BY261" s="72"/>
      <c r="BZ261" s="72"/>
      <c r="CA261" s="72"/>
      <c r="CB261" s="72"/>
      <c r="CC261" s="72"/>
      <c r="CD261" s="72"/>
      <c r="CE261" s="72"/>
      <c r="CF261" s="72"/>
      <c r="CG261" s="72"/>
      <c r="CH261" s="72"/>
      <c r="CI261" s="72"/>
      <c r="CJ261" s="72"/>
      <c r="CK261" s="72"/>
      <c r="CL261" s="72"/>
      <c r="CM261" s="72"/>
      <c r="CN261" s="72"/>
      <c r="CO261" s="72"/>
      <c r="CP261" s="72"/>
      <c r="CQ261" s="72"/>
      <c r="CR261" s="72"/>
      <c r="CS261" s="72"/>
      <c r="CT261" s="72"/>
      <c r="CU261" s="72"/>
      <c r="CV261" s="72"/>
      <c r="CW261" s="72"/>
      <c r="CX261" s="72"/>
      <c r="CY261" s="72"/>
      <c r="CZ261" s="72"/>
      <c r="DA261" s="72"/>
      <c r="DB261" s="72"/>
      <c r="DC261" s="72"/>
      <c r="DD261" s="72"/>
      <c r="DE261" s="72"/>
      <c r="DF261" s="72"/>
      <c r="DG261" s="72"/>
      <c r="DH261" s="72"/>
      <c r="DI261" s="72"/>
      <c r="DJ261" s="72"/>
      <c r="DK261" s="72"/>
      <c r="DL261" s="72"/>
      <c r="DM261" s="72"/>
      <c r="DN261" s="72"/>
      <c r="DO261" s="72"/>
      <c r="DP261" s="72"/>
      <c r="DQ261" s="72"/>
      <c r="DR261" s="72"/>
      <c r="DS261" s="72"/>
      <c r="DT261" s="72"/>
      <c r="DU261" s="72"/>
      <c r="DV261" s="72"/>
      <c r="DW261" s="72"/>
      <c r="DX261" s="72"/>
      <c r="DY261" s="72"/>
      <c r="DZ261" s="72"/>
      <c r="EA261" s="72"/>
      <c r="EB261" s="72"/>
      <c r="EC261" s="72"/>
      <c r="ED261" s="72"/>
      <c r="EE261" s="72"/>
    </row>
    <row r="262" spans="1:256" s="8" customFormat="1" ht="27" customHeight="1">
      <c r="A262" s="67"/>
      <c r="B262" s="69"/>
      <c r="C262" s="69"/>
      <c r="D262" s="75" t="s">
        <v>254</v>
      </c>
      <c r="E262" s="69"/>
      <c r="F262" s="76">
        <v>1</v>
      </c>
      <c r="G262" s="70"/>
      <c r="H262" s="70"/>
      <c r="I262" s="102"/>
      <c r="J262" s="230"/>
      <c r="K262" s="226"/>
      <c r="L262" s="226"/>
      <c r="M262" s="226"/>
      <c r="N262" s="226"/>
      <c r="O262" s="226"/>
      <c r="P262" s="226"/>
      <c r="Q262" s="226"/>
      <c r="R262" s="226"/>
      <c r="S262" s="226"/>
      <c r="T262" s="226"/>
      <c r="U262" s="226"/>
      <c r="V262" s="226"/>
      <c r="W262" s="226"/>
      <c r="X262" s="226"/>
      <c r="Y262" s="226"/>
      <c r="Z262" s="226"/>
      <c r="AA262" s="226"/>
      <c r="AB262" s="72"/>
      <c r="AC262" s="72"/>
      <c r="AD262" s="72"/>
      <c r="AE262" s="72"/>
      <c r="AF262" s="72"/>
      <c r="AG262" s="72"/>
      <c r="AH262" s="72"/>
      <c r="AI262" s="72"/>
      <c r="AJ262" s="72"/>
      <c r="AK262" s="72"/>
      <c r="AL262" s="72"/>
      <c r="AM262" s="72"/>
      <c r="AN262" s="72"/>
      <c r="AO262" s="72"/>
      <c r="AP262" s="72"/>
      <c r="AQ262" s="72"/>
      <c r="AR262" s="72"/>
      <c r="AS262" s="72"/>
      <c r="AT262" s="72"/>
      <c r="AU262" s="72"/>
      <c r="AV262" s="72"/>
      <c r="AW262" s="72"/>
      <c r="AX262" s="72"/>
      <c r="AY262" s="72"/>
      <c r="AZ262" s="72"/>
      <c r="BA262" s="72"/>
      <c r="BB262" s="72"/>
      <c r="BC262" s="72"/>
      <c r="BD262" s="72"/>
      <c r="BE262" s="72"/>
      <c r="BF262" s="72"/>
      <c r="BG262" s="72"/>
      <c r="BH262" s="72"/>
      <c r="BI262" s="72"/>
      <c r="BJ262" s="72"/>
      <c r="BK262" s="72"/>
      <c r="BL262" s="72"/>
      <c r="BM262" s="72"/>
      <c r="BN262" s="72"/>
      <c r="BO262" s="72"/>
      <c r="BP262" s="72"/>
      <c r="BQ262" s="72"/>
      <c r="BR262" s="72"/>
      <c r="BS262" s="72"/>
      <c r="BT262" s="72"/>
      <c r="BU262" s="72"/>
      <c r="BV262" s="72"/>
      <c r="BW262" s="72"/>
      <c r="BX262" s="72"/>
      <c r="BY262" s="72"/>
      <c r="BZ262" s="72"/>
      <c r="CA262" s="72"/>
      <c r="CB262" s="72"/>
      <c r="CC262" s="72"/>
      <c r="CD262" s="72"/>
      <c r="CE262" s="72"/>
      <c r="CF262" s="72"/>
      <c r="CG262" s="72"/>
      <c r="CH262" s="72"/>
      <c r="CI262" s="72"/>
      <c r="CJ262" s="72"/>
      <c r="CK262" s="72"/>
      <c r="CL262" s="72"/>
      <c r="CM262" s="72"/>
      <c r="CN262" s="72"/>
      <c r="CO262" s="72"/>
      <c r="CP262" s="72"/>
      <c r="CQ262" s="72"/>
      <c r="CR262" s="72"/>
      <c r="CS262" s="72"/>
      <c r="CT262" s="72"/>
      <c r="CU262" s="72"/>
      <c r="CV262" s="72"/>
      <c r="CW262" s="72"/>
      <c r="CX262" s="72"/>
      <c r="CY262" s="72"/>
      <c r="CZ262" s="72"/>
      <c r="DA262" s="72"/>
      <c r="DB262" s="72"/>
      <c r="DC262" s="72"/>
      <c r="DD262" s="72"/>
      <c r="DE262" s="72"/>
      <c r="DF262" s="72"/>
      <c r="DG262" s="72"/>
      <c r="DH262" s="72"/>
      <c r="DI262" s="72"/>
      <c r="DJ262" s="72"/>
      <c r="DK262" s="72"/>
      <c r="DL262" s="72"/>
      <c r="DM262" s="72"/>
      <c r="DN262" s="72"/>
      <c r="DO262" s="72"/>
      <c r="DP262" s="72"/>
      <c r="DQ262" s="72"/>
      <c r="DR262" s="72"/>
      <c r="DS262" s="72"/>
      <c r="DT262" s="72"/>
      <c r="DU262" s="72"/>
      <c r="DV262" s="72"/>
      <c r="DW262" s="72"/>
      <c r="DX262" s="72"/>
      <c r="DY262" s="72"/>
      <c r="DZ262" s="72"/>
      <c r="EA262" s="72"/>
      <c r="EB262" s="72"/>
      <c r="EC262" s="72"/>
      <c r="ED262" s="72"/>
      <c r="EE262" s="72"/>
    </row>
    <row r="263" spans="1:256" s="8" customFormat="1" ht="13.5" customHeight="1">
      <c r="A263" s="159"/>
      <c r="B263" s="67"/>
      <c r="C263" s="74"/>
      <c r="D263" s="75" t="s">
        <v>248</v>
      </c>
      <c r="E263" s="69"/>
      <c r="F263" s="160"/>
      <c r="G263" s="161"/>
      <c r="H263" s="77"/>
      <c r="I263" s="162"/>
      <c r="J263" s="226"/>
      <c r="K263" s="226"/>
      <c r="L263" s="226"/>
      <c r="M263" s="226"/>
      <c r="N263" s="226"/>
      <c r="O263" s="226"/>
      <c r="P263" s="226"/>
      <c r="Q263" s="226"/>
      <c r="R263" s="226"/>
      <c r="S263" s="226"/>
      <c r="T263" s="226"/>
      <c r="U263" s="226"/>
      <c r="V263" s="226"/>
      <c r="W263" s="226"/>
      <c r="X263" s="226"/>
      <c r="Y263" s="226"/>
      <c r="Z263" s="226"/>
      <c r="AA263" s="226"/>
      <c r="AB263" s="72"/>
      <c r="AC263" s="72"/>
      <c r="AD263" s="72"/>
      <c r="AE263" s="72"/>
      <c r="AF263" s="72"/>
      <c r="AG263" s="72"/>
      <c r="AH263" s="72"/>
      <c r="AI263" s="72"/>
      <c r="AJ263" s="72"/>
      <c r="AK263" s="72"/>
      <c r="AL263" s="72"/>
      <c r="AM263" s="72"/>
      <c r="AN263" s="72"/>
      <c r="AO263" s="72"/>
      <c r="AP263" s="72"/>
      <c r="AQ263" s="72"/>
      <c r="AR263" s="72"/>
      <c r="AS263" s="72"/>
      <c r="AT263" s="72"/>
      <c r="AU263" s="72"/>
      <c r="AV263" s="72"/>
      <c r="AW263" s="72"/>
      <c r="AX263" s="72"/>
      <c r="AY263" s="72"/>
      <c r="AZ263" s="72"/>
      <c r="BA263" s="72"/>
      <c r="BB263" s="72"/>
      <c r="BC263" s="72"/>
      <c r="BD263" s="72"/>
      <c r="BE263" s="72"/>
      <c r="BF263" s="72"/>
      <c r="BG263" s="72"/>
      <c r="BH263" s="72"/>
      <c r="BI263" s="72"/>
      <c r="BJ263" s="72"/>
      <c r="BK263" s="72"/>
      <c r="BL263" s="72"/>
      <c r="BM263" s="72"/>
      <c r="BN263" s="72"/>
      <c r="BO263" s="72"/>
      <c r="BP263" s="72"/>
      <c r="BQ263" s="72"/>
      <c r="BR263" s="72"/>
      <c r="BS263" s="72"/>
      <c r="BT263" s="72"/>
      <c r="BU263" s="72"/>
      <c r="BV263" s="72"/>
      <c r="BW263" s="72"/>
      <c r="BX263" s="72"/>
      <c r="BY263" s="72"/>
      <c r="BZ263" s="72"/>
      <c r="CA263" s="72"/>
      <c r="CB263" s="72"/>
      <c r="CC263" s="72"/>
      <c r="CD263" s="72"/>
      <c r="CE263" s="72"/>
      <c r="CF263" s="72"/>
      <c r="CG263" s="72"/>
      <c r="CH263" s="72"/>
      <c r="CI263" s="72"/>
      <c r="CJ263" s="72"/>
      <c r="CK263" s="72"/>
      <c r="CL263" s="72"/>
      <c r="CM263" s="72"/>
      <c r="CN263" s="72"/>
      <c r="CO263" s="72"/>
      <c r="CP263" s="72"/>
      <c r="CQ263" s="72"/>
      <c r="CR263" s="72"/>
      <c r="CS263" s="72"/>
      <c r="CT263" s="72"/>
      <c r="CU263" s="72"/>
      <c r="CV263" s="72"/>
      <c r="CW263" s="72"/>
      <c r="CX263" s="72"/>
      <c r="CY263" s="72"/>
      <c r="CZ263" s="72"/>
      <c r="DA263" s="72"/>
      <c r="DB263" s="72"/>
      <c r="DC263" s="72"/>
      <c r="DD263" s="72"/>
      <c r="DE263" s="72"/>
      <c r="DF263" s="72"/>
      <c r="DG263" s="72"/>
      <c r="DH263" s="72"/>
      <c r="DI263" s="72"/>
      <c r="DJ263" s="72"/>
      <c r="DK263" s="72"/>
      <c r="DL263" s="72"/>
      <c r="DM263" s="72"/>
      <c r="DN263" s="72"/>
      <c r="DO263" s="72"/>
      <c r="DP263" s="72"/>
      <c r="DQ263" s="72"/>
      <c r="DR263" s="72"/>
      <c r="DS263" s="72"/>
      <c r="DT263" s="72"/>
      <c r="DU263" s="72"/>
      <c r="DV263" s="72"/>
      <c r="DW263" s="72"/>
      <c r="DX263" s="72"/>
      <c r="DY263" s="72"/>
      <c r="DZ263" s="72"/>
      <c r="EA263" s="72"/>
      <c r="EB263" s="72"/>
      <c r="EC263" s="72"/>
      <c r="ED263" s="72"/>
      <c r="EE263" s="72"/>
    </row>
    <row r="264" spans="1:256" s="13" customFormat="1" ht="67.5" customHeight="1">
      <c r="A264" s="116"/>
      <c r="B264" s="117"/>
      <c r="C264" s="118"/>
      <c r="D264" s="255" t="s">
        <v>106</v>
      </c>
      <c r="E264" s="75"/>
      <c r="F264" s="112"/>
      <c r="G264" s="138"/>
      <c r="H264" s="70"/>
      <c r="I264" s="113"/>
      <c r="J264" s="244"/>
      <c r="K264" s="240"/>
      <c r="L264" s="240"/>
      <c r="M264" s="240"/>
      <c r="N264" s="240"/>
      <c r="O264" s="226"/>
      <c r="P264" s="226"/>
      <c r="Q264" s="226"/>
      <c r="R264" s="72"/>
      <c r="S264" s="72"/>
      <c r="T264" s="72"/>
      <c r="U264" s="72"/>
      <c r="V264" s="72"/>
      <c r="W264" s="72"/>
      <c r="X264" s="72"/>
      <c r="Y264" s="72"/>
      <c r="Z264" s="72"/>
      <c r="AA264" s="72"/>
      <c r="AB264" s="72"/>
      <c r="AC264" s="72"/>
      <c r="AD264" s="72"/>
      <c r="AE264" s="72"/>
      <c r="AF264" s="72"/>
      <c r="AG264" s="72"/>
      <c r="AH264" s="72"/>
      <c r="AI264" s="72"/>
      <c r="AJ264" s="72"/>
      <c r="AK264" s="72"/>
      <c r="AL264" s="72"/>
      <c r="AM264" s="72"/>
      <c r="AN264" s="72"/>
      <c r="AO264" s="72"/>
      <c r="AP264" s="72"/>
      <c r="AQ264" s="72"/>
      <c r="AR264" s="72"/>
      <c r="AS264" s="72"/>
      <c r="AT264" s="72"/>
      <c r="AU264" s="72"/>
      <c r="AV264" s="72"/>
      <c r="AW264" s="72"/>
      <c r="AX264" s="72"/>
      <c r="AY264" s="72"/>
      <c r="AZ264" s="72"/>
      <c r="BA264" s="72"/>
      <c r="BB264" s="72"/>
      <c r="BC264" s="72"/>
      <c r="BD264" s="72"/>
      <c r="BE264" s="72"/>
      <c r="BF264" s="72"/>
      <c r="BG264" s="72"/>
      <c r="BH264" s="72"/>
      <c r="BI264" s="72"/>
      <c r="BJ264" s="72"/>
      <c r="BK264" s="72"/>
      <c r="BL264" s="72"/>
      <c r="BM264" s="72"/>
      <c r="BN264" s="72"/>
      <c r="BO264" s="72"/>
      <c r="BP264" s="72"/>
      <c r="BQ264" s="72"/>
      <c r="BR264" s="72"/>
      <c r="BS264" s="72"/>
      <c r="BT264" s="72"/>
      <c r="BU264" s="72"/>
      <c r="BV264" s="72"/>
      <c r="BW264" s="72"/>
      <c r="BX264" s="72"/>
      <c r="BY264" s="72"/>
      <c r="BZ264" s="72"/>
      <c r="CA264" s="72"/>
      <c r="CB264" s="72"/>
      <c r="CC264" s="72"/>
      <c r="CD264" s="72"/>
      <c r="CE264" s="72"/>
      <c r="CF264" s="72"/>
      <c r="CG264" s="72"/>
      <c r="CH264" s="72"/>
      <c r="CI264" s="72"/>
      <c r="CJ264" s="72"/>
      <c r="CK264" s="72"/>
      <c r="CL264" s="72"/>
      <c r="CM264" s="72"/>
      <c r="CN264" s="72"/>
      <c r="CO264" s="72"/>
      <c r="CP264" s="72"/>
      <c r="CQ264" s="72"/>
      <c r="CR264" s="72"/>
      <c r="CS264" s="72"/>
      <c r="CT264" s="72"/>
      <c r="CU264" s="72"/>
      <c r="CV264" s="72"/>
      <c r="CW264" s="72"/>
      <c r="CX264" s="72"/>
      <c r="CY264" s="72"/>
      <c r="CZ264" s="72"/>
      <c r="DA264" s="72"/>
      <c r="DB264" s="72"/>
      <c r="DC264" s="72"/>
      <c r="DD264" s="72"/>
      <c r="DE264" s="72"/>
      <c r="DF264" s="72"/>
      <c r="DG264" s="72"/>
      <c r="DH264" s="72"/>
      <c r="DI264" s="72"/>
      <c r="DJ264" s="72"/>
      <c r="DK264" s="72"/>
      <c r="DL264" s="72"/>
      <c r="DM264" s="72"/>
      <c r="DN264" s="72"/>
      <c r="DO264" s="72"/>
      <c r="DP264" s="72"/>
      <c r="DQ264" s="72"/>
      <c r="DR264" s="72"/>
      <c r="DS264" s="72"/>
      <c r="DT264" s="72"/>
      <c r="DU264" s="72"/>
      <c r="DV264" s="72"/>
      <c r="DW264" s="72"/>
      <c r="DX264" s="72"/>
      <c r="DY264" s="72"/>
      <c r="DZ264" s="72"/>
      <c r="EA264" s="72"/>
      <c r="EB264" s="72"/>
      <c r="EC264" s="72"/>
      <c r="ED264" s="72"/>
      <c r="EE264" s="72"/>
      <c r="EF264" s="8"/>
      <c r="EG264" s="8"/>
      <c r="EH264" s="8"/>
      <c r="EI264" s="8"/>
      <c r="EJ264" s="8"/>
      <c r="EK264" s="8"/>
      <c r="EL264" s="8"/>
      <c r="EM264" s="8"/>
      <c r="EN264" s="8"/>
      <c r="EO264" s="8"/>
      <c r="EP264" s="8"/>
      <c r="EQ264" s="8"/>
      <c r="ER264" s="8"/>
      <c r="ES264" s="8"/>
      <c r="ET264" s="8"/>
      <c r="EU264" s="8"/>
      <c r="EV264" s="8"/>
      <c r="EW264" s="8"/>
      <c r="EX264" s="8"/>
      <c r="EY264" s="8"/>
      <c r="EZ264" s="8"/>
      <c r="FA264" s="8"/>
      <c r="FB264" s="8"/>
      <c r="FC264" s="8"/>
      <c r="FD264" s="8"/>
      <c r="FE264" s="8"/>
      <c r="FF264" s="8"/>
      <c r="FG264" s="8"/>
      <c r="FH264" s="8"/>
      <c r="FI264" s="8"/>
      <c r="FJ264" s="8"/>
      <c r="FK264" s="8"/>
      <c r="FL264" s="8"/>
      <c r="FM264" s="8"/>
      <c r="FN264" s="8"/>
      <c r="FO264" s="8"/>
      <c r="FP264" s="8"/>
      <c r="FQ264" s="8"/>
      <c r="FR264" s="8"/>
      <c r="FS264" s="8"/>
      <c r="FT264" s="8"/>
      <c r="FU264" s="8"/>
      <c r="FV264" s="8"/>
      <c r="FW264" s="8"/>
      <c r="FX264" s="8"/>
      <c r="FY264" s="8"/>
      <c r="FZ264" s="8"/>
      <c r="GA264" s="8"/>
      <c r="GB264" s="8"/>
      <c r="GC264" s="8"/>
      <c r="GD264" s="8"/>
      <c r="GE264" s="8"/>
      <c r="GF264" s="8"/>
      <c r="GG264" s="8"/>
      <c r="GH264" s="8"/>
      <c r="GI264" s="8"/>
      <c r="GJ264" s="8"/>
      <c r="GK264" s="8"/>
      <c r="GL264" s="8"/>
      <c r="GM264" s="8"/>
      <c r="GN264" s="8"/>
      <c r="GO264" s="8"/>
      <c r="GP264" s="8"/>
      <c r="GQ264" s="8"/>
      <c r="GR264" s="8"/>
      <c r="GS264" s="8"/>
      <c r="GT264" s="8"/>
      <c r="GU264" s="8"/>
      <c r="GV264" s="8"/>
      <c r="GW264" s="8"/>
      <c r="GX264" s="8"/>
      <c r="GY264" s="8"/>
      <c r="GZ264" s="8"/>
      <c r="HA264" s="8"/>
      <c r="HB264" s="8"/>
      <c r="HC264" s="8"/>
      <c r="HD264" s="8"/>
      <c r="HE264" s="8"/>
      <c r="HF264" s="8"/>
      <c r="HG264" s="8"/>
      <c r="HH264" s="8"/>
      <c r="HI264" s="8"/>
      <c r="HJ264" s="8"/>
      <c r="HK264" s="8"/>
      <c r="HL264" s="8"/>
      <c r="HM264" s="8"/>
      <c r="HN264" s="8"/>
      <c r="HO264" s="8"/>
      <c r="HP264" s="8"/>
      <c r="HQ264" s="8"/>
      <c r="HR264" s="8"/>
      <c r="HS264" s="8"/>
      <c r="HT264" s="8"/>
      <c r="HU264" s="8"/>
      <c r="HV264" s="8"/>
      <c r="HW264" s="8"/>
      <c r="HX264" s="8"/>
      <c r="HY264" s="8"/>
      <c r="HZ264" s="8"/>
      <c r="IA264" s="8"/>
      <c r="IB264" s="8"/>
      <c r="IC264" s="8"/>
      <c r="ID264" s="8"/>
      <c r="IE264" s="8"/>
      <c r="IF264" s="8"/>
      <c r="IG264" s="8"/>
      <c r="IH264" s="8"/>
      <c r="II264" s="8"/>
      <c r="IJ264" s="8"/>
      <c r="IK264" s="8"/>
      <c r="IL264" s="8"/>
      <c r="IM264" s="8"/>
      <c r="IN264" s="8"/>
      <c r="IO264" s="8"/>
      <c r="IP264" s="8"/>
      <c r="IQ264" s="8"/>
      <c r="IR264" s="8"/>
      <c r="IS264" s="8"/>
      <c r="IT264" s="8"/>
      <c r="IU264" s="8"/>
      <c r="IV264" s="8"/>
    </row>
    <row r="265" spans="1:256" s="8" customFormat="1" ht="13.5" customHeight="1">
      <c r="A265" s="67">
        <v>65</v>
      </c>
      <c r="B265" s="69">
        <v>766</v>
      </c>
      <c r="C265" s="105" t="s">
        <v>255</v>
      </c>
      <c r="D265" s="69" t="s">
        <v>256</v>
      </c>
      <c r="E265" s="69" t="s">
        <v>64</v>
      </c>
      <c r="F265" s="101">
        <f>F266</f>
        <v>1</v>
      </c>
      <c r="G265" s="70"/>
      <c r="H265" s="70">
        <f>F265*G265</f>
        <v>0</v>
      </c>
      <c r="I265" s="158" t="s">
        <v>78</v>
      </c>
      <c r="J265" s="230"/>
      <c r="K265" s="226"/>
      <c r="L265" s="226"/>
      <c r="M265" s="226"/>
      <c r="N265" s="226"/>
      <c r="O265" s="226"/>
      <c r="P265" s="226"/>
      <c r="Q265" s="226"/>
      <c r="R265" s="226"/>
      <c r="S265" s="226"/>
      <c r="T265" s="226"/>
      <c r="U265" s="226"/>
      <c r="V265" s="226"/>
      <c r="W265" s="226"/>
      <c r="X265" s="226"/>
      <c r="Y265" s="226"/>
      <c r="Z265" s="226"/>
      <c r="AA265" s="226"/>
      <c r="AB265" s="72"/>
      <c r="AC265" s="72"/>
      <c r="AD265" s="72"/>
      <c r="AE265" s="72"/>
      <c r="AF265" s="72"/>
      <c r="AG265" s="72"/>
      <c r="AH265" s="72"/>
      <c r="AI265" s="72"/>
      <c r="AJ265" s="72"/>
      <c r="AK265" s="72"/>
      <c r="AL265" s="72"/>
      <c r="AM265" s="72"/>
      <c r="AN265" s="72"/>
      <c r="AO265" s="72"/>
      <c r="AP265" s="72"/>
      <c r="AQ265" s="72"/>
      <c r="AR265" s="72"/>
      <c r="AS265" s="72"/>
      <c r="AT265" s="72"/>
      <c r="AU265" s="72"/>
      <c r="AV265" s="72"/>
      <c r="AW265" s="72"/>
      <c r="AX265" s="72"/>
      <c r="AY265" s="72"/>
      <c r="AZ265" s="72"/>
      <c r="BA265" s="72"/>
      <c r="BB265" s="72"/>
      <c r="BC265" s="72"/>
      <c r="BD265" s="72"/>
      <c r="BE265" s="72"/>
      <c r="BF265" s="72"/>
      <c r="BG265" s="72"/>
      <c r="BH265" s="72"/>
      <c r="BI265" s="72"/>
      <c r="BJ265" s="72"/>
      <c r="BK265" s="72"/>
      <c r="BL265" s="72"/>
      <c r="BM265" s="72"/>
      <c r="BN265" s="72"/>
      <c r="BO265" s="72"/>
      <c r="BP265" s="72"/>
      <c r="BQ265" s="72"/>
      <c r="BR265" s="72"/>
      <c r="BS265" s="72"/>
      <c r="BT265" s="72"/>
      <c r="BU265" s="72"/>
      <c r="BV265" s="72"/>
      <c r="BW265" s="72"/>
      <c r="BX265" s="72"/>
      <c r="BY265" s="72"/>
      <c r="BZ265" s="72"/>
      <c r="CA265" s="72"/>
      <c r="CB265" s="72"/>
      <c r="CC265" s="72"/>
      <c r="CD265" s="72"/>
      <c r="CE265" s="72"/>
      <c r="CF265" s="72"/>
      <c r="CG265" s="72"/>
      <c r="CH265" s="72"/>
      <c r="CI265" s="72"/>
      <c r="CJ265" s="72"/>
      <c r="CK265" s="72"/>
      <c r="CL265" s="72"/>
      <c r="CM265" s="72"/>
      <c r="CN265" s="72"/>
      <c r="CO265" s="72"/>
      <c r="CP265" s="72"/>
      <c r="CQ265" s="72"/>
      <c r="CR265" s="72"/>
      <c r="CS265" s="72"/>
      <c r="CT265" s="72"/>
      <c r="CU265" s="72"/>
      <c r="CV265" s="72"/>
      <c r="CW265" s="72"/>
      <c r="CX265" s="72"/>
      <c r="CY265" s="72"/>
      <c r="CZ265" s="72"/>
      <c r="DA265" s="72"/>
      <c r="DB265" s="72"/>
      <c r="DC265" s="72"/>
      <c r="DD265" s="72"/>
      <c r="DE265" s="72"/>
      <c r="DF265" s="72"/>
      <c r="DG265" s="72"/>
      <c r="DH265" s="72"/>
      <c r="DI265" s="72"/>
      <c r="DJ265" s="72"/>
      <c r="DK265" s="72"/>
      <c r="DL265" s="72"/>
      <c r="DM265" s="72"/>
      <c r="DN265" s="72"/>
      <c r="DO265" s="72"/>
      <c r="DP265" s="72"/>
      <c r="DQ265" s="72"/>
      <c r="DR265" s="72"/>
      <c r="DS265" s="72"/>
      <c r="DT265" s="72"/>
      <c r="DU265" s="72"/>
      <c r="DV265" s="72"/>
      <c r="DW265" s="72"/>
      <c r="DX265" s="72"/>
      <c r="DY265" s="72"/>
      <c r="DZ265" s="72"/>
      <c r="EA265" s="72"/>
      <c r="EB265" s="72"/>
      <c r="EC265" s="72"/>
      <c r="ED265" s="72"/>
      <c r="EE265" s="72"/>
    </row>
    <row r="266" spans="1:256" s="8" customFormat="1" ht="27" customHeight="1">
      <c r="A266" s="67"/>
      <c r="B266" s="69"/>
      <c r="C266" s="69"/>
      <c r="D266" s="75" t="s">
        <v>257</v>
      </c>
      <c r="E266" s="69"/>
      <c r="F266" s="76">
        <v>1</v>
      </c>
      <c r="G266" s="70"/>
      <c r="H266" s="70"/>
      <c r="I266" s="102"/>
      <c r="J266" s="230"/>
      <c r="K266" s="226"/>
      <c r="L266" s="226"/>
      <c r="M266" s="226"/>
      <c r="N266" s="226"/>
      <c r="O266" s="226"/>
      <c r="P266" s="226"/>
      <c r="Q266" s="226"/>
      <c r="R266" s="226"/>
      <c r="S266" s="226"/>
      <c r="T266" s="226"/>
      <c r="U266" s="226"/>
      <c r="V266" s="226"/>
      <c r="W266" s="226"/>
      <c r="X266" s="226"/>
      <c r="Y266" s="226"/>
      <c r="Z266" s="226"/>
      <c r="AA266" s="226"/>
      <c r="AB266" s="72"/>
      <c r="AC266" s="72"/>
      <c r="AD266" s="72"/>
      <c r="AE266" s="72"/>
      <c r="AF266" s="72"/>
      <c r="AG266" s="72"/>
      <c r="AH266" s="72"/>
      <c r="AI266" s="72"/>
      <c r="AJ266" s="72"/>
      <c r="AK266" s="72"/>
      <c r="AL266" s="72"/>
      <c r="AM266" s="72"/>
      <c r="AN266" s="72"/>
      <c r="AO266" s="72"/>
      <c r="AP266" s="72"/>
      <c r="AQ266" s="72"/>
      <c r="AR266" s="72"/>
      <c r="AS266" s="72"/>
      <c r="AT266" s="72"/>
      <c r="AU266" s="72"/>
      <c r="AV266" s="72"/>
      <c r="AW266" s="72"/>
      <c r="AX266" s="72"/>
      <c r="AY266" s="72"/>
      <c r="AZ266" s="72"/>
      <c r="BA266" s="72"/>
      <c r="BB266" s="72"/>
      <c r="BC266" s="72"/>
      <c r="BD266" s="72"/>
      <c r="BE266" s="72"/>
      <c r="BF266" s="72"/>
      <c r="BG266" s="72"/>
      <c r="BH266" s="72"/>
      <c r="BI266" s="72"/>
      <c r="BJ266" s="72"/>
      <c r="BK266" s="72"/>
      <c r="BL266" s="72"/>
      <c r="BM266" s="72"/>
      <c r="BN266" s="72"/>
      <c r="BO266" s="72"/>
      <c r="BP266" s="72"/>
      <c r="BQ266" s="72"/>
      <c r="BR266" s="72"/>
      <c r="BS266" s="72"/>
      <c r="BT266" s="72"/>
      <c r="BU266" s="72"/>
      <c r="BV266" s="72"/>
      <c r="BW266" s="72"/>
      <c r="BX266" s="72"/>
      <c r="BY266" s="72"/>
      <c r="BZ266" s="72"/>
      <c r="CA266" s="72"/>
      <c r="CB266" s="72"/>
      <c r="CC266" s="72"/>
      <c r="CD266" s="72"/>
      <c r="CE266" s="72"/>
      <c r="CF266" s="72"/>
      <c r="CG266" s="72"/>
      <c r="CH266" s="72"/>
      <c r="CI266" s="72"/>
      <c r="CJ266" s="72"/>
      <c r="CK266" s="72"/>
      <c r="CL266" s="72"/>
      <c r="CM266" s="72"/>
      <c r="CN266" s="72"/>
      <c r="CO266" s="72"/>
      <c r="CP266" s="72"/>
      <c r="CQ266" s="72"/>
      <c r="CR266" s="72"/>
      <c r="CS266" s="72"/>
      <c r="CT266" s="72"/>
      <c r="CU266" s="72"/>
      <c r="CV266" s="72"/>
      <c r="CW266" s="72"/>
      <c r="CX266" s="72"/>
      <c r="CY266" s="72"/>
      <c r="CZ266" s="72"/>
      <c r="DA266" s="72"/>
      <c r="DB266" s="72"/>
      <c r="DC266" s="72"/>
      <c r="DD266" s="72"/>
      <c r="DE266" s="72"/>
      <c r="DF266" s="72"/>
      <c r="DG266" s="72"/>
      <c r="DH266" s="72"/>
      <c r="DI266" s="72"/>
      <c r="DJ266" s="72"/>
      <c r="DK266" s="72"/>
      <c r="DL266" s="72"/>
      <c r="DM266" s="72"/>
      <c r="DN266" s="72"/>
      <c r="DO266" s="72"/>
      <c r="DP266" s="72"/>
      <c r="DQ266" s="72"/>
      <c r="DR266" s="72"/>
      <c r="DS266" s="72"/>
      <c r="DT266" s="72"/>
      <c r="DU266" s="72"/>
      <c r="DV266" s="72"/>
      <c r="DW266" s="72"/>
      <c r="DX266" s="72"/>
      <c r="DY266" s="72"/>
      <c r="DZ266" s="72"/>
      <c r="EA266" s="72"/>
      <c r="EB266" s="72"/>
      <c r="EC266" s="72"/>
      <c r="ED266" s="72"/>
      <c r="EE266" s="72"/>
    </row>
    <row r="267" spans="1:256" s="8" customFormat="1" ht="13.5" customHeight="1">
      <c r="A267" s="159"/>
      <c r="B267" s="67"/>
      <c r="C267" s="74"/>
      <c r="D267" s="75" t="s">
        <v>248</v>
      </c>
      <c r="E267" s="69"/>
      <c r="F267" s="160"/>
      <c r="G267" s="161"/>
      <c r="H267" s="77"/>
      <c r="I267" s="162"/>
      <c r="J267" s="226"/>
      <c r="K267" s="226"/>
      <c r="L267" s="226"/>
      <c r="M267" s="226"/>
      <c r="N267" s="226"/>
      <c r="O267" s="226"/>
      <c r="P267" s="226"/>
      <c r="Q267" s="226"/>
      <c r="R267" s="226"/>
      <c r="S267" s="226"/>
      <c r="T267" s="226"/>
      <c r="U267" s="226"/>
      <c r="V267" s="226"/>
      <c r="W267" s="226"/>
      <c r="X267" s="226"/>
      <c r="Y267" s="226"/>
      <c r="Z267" s="226"/>
      <c r="AA267" s="226"/>
      <c r="AB267" s="72"/>
      <c r="AC267" s="72"/>
      <c r="AD267" s="72"/>
      <c r="AE267" s="72"/>
      <c r="AF267" s="72"/>
      <c r="AG267" s="72"/>
      <c r="AH267" s="72"/>
      <c r="AI267" s="72"/>
      <c r="AJ267" s="72"/>
      <c r="AK267" s="72"/>
      <c r="AL267" s="72"/>
      <c r="AM267" s="72"/>
      <c r="AN267" s="72"/>
      <c r="AO267" s="72"/>
      <c r="AP267" s="72"/>
      <c r="AQ267" s="72"/>
      <c r="AR267" s="72"/>
      <c r="AS267" s="72"/>
      <c r="AT267" s="72"/>
      <c r="AU267" s="72"/>
      <c r="AV267" s="72"/>
      <c r="AW267" s="72"/>
      <c r="AX267" s="72"/>
      <c r="AY267" s="72"/>
      <c r="AZ267" s="72"/>
      <c r="BA267" s="72"/>
      <c r="BB267" s="72"/>
      <c r="BC267" s="72"/>
      <c r="BD267" s="72"/>
      <c r="BE267" s="72"/>
      <c r="BF267" s="72"/>
      <c r="BG267" s="72"/>
      <c r="BH267" s="72"/>
      <c r="BI267" s="72"/>
      <c r="BJ267" s="72"/>
      <c r="BK267" s="72"/>
      <c r="BL267" s="72"/>
      <c r="BM267" s="72"/>
      <c r="BN267" s="72"/>
      <c r="BO267" s="72"/>
      <c r="BP267" s="72"/>
      <c r="BQ267" s="72"/>
      <c r="BR267" s="72"/>
      <c r="BS267" s="72"/>
      <c r="BT267" s="72"/>
      <c r="BU267" s="72"/>
      <c r="BV267" s="72"/>
      <c r="BW267" s="72"/>
      <c r="BX267" s="72"/>
      <c r="BY267" s="72"/>
      <c r="BZ267" s="72"/>
      <c r="CA267" s="72"/>
      <c r="CB267" s="72"/>
      <c r="CC267" s="72"/>
      <c r="CD267" s="72"/>
      <c r="CE267" s="72"/>
      <c r="CF267" s="72"/>
      <c r="CG267" s="72"/>
      <c r="CH267" s="72"/>
      <c r="CI267" s="72"/>
      <c r="CJ267" s="72"/>
      <c r="CK267" s="72"/>
      <c r="CL267" s="72"/>
      <c r="CM267" s="72"/>
      <c r="CN267" s="72"/>
      <c r="CO267" s="72"/>
      <c r="CP267" s="72"/>
      <c r="CQ267" s="72"/>
      <c r="CR267" s="72"/>
      <c r="CS267" s="72"/>
      <c r="CT267" s="72"/>
      <c r="CU267" s="72"/>
      <c r="CV267" s="72"/>
      <c r="CW267" s="72"/>
      <c r="CX267" s="72"/>
      <c r="CY267" s="72"/>
      <c r="CZ267" s="72"/>
      <c r="DA267" s="72"/>
      <c r="DB267" s="72"/>
      <c r="DC267" s="72"/>
      <c r="DD267" s="72"/>
      <c r="DE267" s="72"/>
      <c r="DF267" s="72"/>
      <c r="DG267" s="72"/>
      <c r="DH267" s="72"/>
      <c r="DI267" s="72"/>
      <c r="DJ267" s="72"/>
      <c r="DK267" s="72"/>
      <c r="DL267" s="72"/>
      <c r="DM267" s="72"/>
      <c r="DN267" s="72"/>
      <c r="DO267" s="72"/>
      <c r="DP267" s="72"/>
      <c r="DQ267" s="72"/>
      <c r="DR267" s="72"/>
      <c r="DS267" s="72"/>
      <c r="DT267" s="72"/>
      <c r="DU267" s="72"/>
      <c r="DV267" s="72"/>
      <c r="DW267" s="72"/>
      <c r="DX267" s="72"/>
      <c r="DY267" s="72"/>
      <c r="DZ267" s="72"/>
      <c r="EA267" s="72"/>
      <c r="EB267" s="72"/>
      <c r="EC267" s="72"/>
      <c r="ED267" s="72"/>
      <c r="EE267" s="72"/>
    </row>
    <row r="268" spans="1:256" s="13" customFormat="1" ht="67.5" customHeight="1">
      <c r="A268" s="116"/>
      <c r="B268" s="117"/>
      <c r="C268" s="118"/>
      <c r="D268" s="255" t="s">
        <v>106</v>
      </c>
      <c r="E268" s="75"/>
      <c r="F268" s="112"/>
      <c r="G268" s="138"/>
      <c r="H268" s="70"/>
      <c r="I268" s="113"/>
      <c r="J268" s="244"/>
      <c r="K268" s="240"/>
      <c r="L268" s="240"/>
      <c r="M268" s="240"/>
      <c r="N268" s="240"/>
      <c r="O268" s="226"/>
      <c r="P268" s="226"/>
      <c r="Q268" s="226"/>
      <c r="R268" s="72"/>
      <c r="S268" s="72"/>
      <c r="T268" s="72"/>
      <c r="U268" s="72"/>
      <c r="V268" s="72"/>
      <c r="W268" s="72"/>
      <c r="X268" s="72"/>
      <c r="Y268" s="72"/>
      <c r="Z268" s="72"/>
      <c r="AA268" s="72"/>
      <c r="AB268" s="72"/>
      <c r="AC268" s="72"/>
      <c r="AD268" s="72"/>
      <c r="AE268" s="72"/>
      <c r="AF268" s="72"/>
      <c r="AG268" s="72"/>
      <c r="AH268" s="72"/>
      <c r="AI268" s="72"/>
      <c r="AJ268" s="72"/>
      <c r="AK268" s="72"/>
      <c r="AL268" s="72"/>
      <c r="AM268" s="72"/>
      <c r="AN268" s="72"/>
      <c r="AO268" s="72"/>
      <c r="AP268" s="72"/>
      <c r="AQ268" s="72"/>
      <c r="AR268" s="72"/>
      <c r="AS268" s="72"/>
      <c r="AT268" s="72"/>
      <c r="AU268" s="72"/>
      <c r="AV268" s="72"/>
      <c r="AW268" s="72"/>
      <c r="AX268" s="72"/>
      <c r="AY268" s="72"/>
      <c r="AZ268" s="72"/>
      <c r="BA268" s="72"/>
      <c r="BB268" s="72"/>
      <c r="BC268" s="72"/>
      <c r="BD268" s="72"/>
      <c r="BE268" s="72"/>
      <c r="BF268" s="72"/>
      <c r="BG268" s="72"/>
      <c r="BH268" s="72"/>
      <c r="BI268" s="72"/>
      <c r="BJ268" s="72"/>
      <c r="BK268" s="72"/>
      <c r="BL268" s="72"/>
      <c r="BM268" s="72"/>
      <c r="BN268" s="72"/>
      <c r="BO268" s="72"/>
      <c r="BP268" s="72"/>
      <c r="BQ268" s="72"/>
      <c r="BR268" s="72"/>
      <c r="BS268" s="72"/>
      <c r="BT268" s="72"/>
      <c r="BU268" s="72"/>
      <c r="BV268" s="72"/>
      <c r="BW268" s="72"/>
      <c r="BX268" s="72"/>
      <c r="BY268" s="72"/>
      <c r="BZ268" s="72"/>
      <c r="CA268" s="72"/>
      <c r="CB268" s="72"/>
      <c r="CC268" s="72"/>
      <c r="CD268" s="72"/>
      <c r="CE268" s="72"/>
      <c r="CF268" s="72"/>
      <c r="CG268" s="72"/>
      <c r="CH268" s="72"/>
      <c r="CI268" s="72"/>
      <c r="CJ268" s="72"/>
      <c r="CK268" s="72"/>
      <c r="CL268" s="72"/>
      <c r="CM268" s="72"/>
      <c r="CN268" s="72"/>
      <c r="CO268" s="72"/>
      <c r="CP268" s="72"/>
      <c r="CQ268" s="72"/>
      <c r="CR268" s="72"/>
      <c r="CS268" s="72"/>
      <c r="CT268" s="72"/>
      <c r="CU268" s="72"/>
      <c r="CV268" s="72"/>
      <c r="CW268" s="72"/>
      <c r="CX268" s="72"/>
      <c r="CY268" s="72"/>
      <c r="CZ268" s="72"/>
      <c r="DA268" s="72"/>
      <c r="DB268" s="72"/>
      <c r="DC268" s="72"/>
      <c r="DD268" s="72"/>
      <c r="DE268" s="72"/>
      <c r="DF268" s="72"/>
      <c r="DG268" s="72"/>
      <c r="DH268" s="72"/>
      <c r="DI268" s="72"/>
      <c r="DJ268" s="72"/>
      <c r="DK268" s="72"/>
      <c r="DL268" s="72"/>
      <c r="DM268" s="72"/>
      <c r="DN268" s="72"/>
      <c r="DO268" s="72"/>
      <c r="DP268" s="72"/>
      <c r="DQ268" s="72"/>
      <c r="DR268" s="72"/>
      <c r="DS268" s="72"/>
      <c r="DT268" s="72"/>
      <c r="DU268" s="72"/>
      <c r="DV268" s="72"/>
      <c r="DW268" s="72"/>
      <c r="DX268" s="72"/>
      <c r="DY268" s="72"/>
      <c r="DZ268" s="72"/>
      <c r="EA268" s="72"/>
      <c r="EB268" s="72"/>
      <c r="EC268" s="72"/>
      <c r="ED268" s="72"/>
      <c r="EE268" s="72"/>
      <c r="EF268" s="8"/>
      <c r="EG268" s="8"/>
      <c r="EH268" s="8"/>
      <c r="EI268" s="8"/>
      <c r="EJ268" s="8"/>
      <c r="EK268" s="8"/>
      <c r="EL268" s="8"/>
      <c r="EM268" s="8"/>
      <c r="EN268" s="8"/>
      <c r="EO268" s="8"/>
      <c r="EP268" s="8"/>
      <c r="EQ268" s="8"/>
      <c r="ER268" s="8"/>
      <c r="ES268" s="8"/>
      <c r="ET268" s="8"/>
      <c r="EU268" s="8"/>
      <c r="EV268" s="8"/>
      <c r="EW268" s="8"/>
      <c r="EX268" s="8"/>
      <c r="EY268" s="8"/>
      <c r="EZ268" s="8"/>
      <c r="FA268" s="8"/>
      <c r="FB268" s="8"/>
      <c r="FC268" s="8"/>
      <c r="FD268" s="8"/>
      <c r="FE268" s="8"/>
      <c r="FF268" s="8"/>
      <c r="FG268" s="8"/>
      <c r="FH268" s="8"/>
      <c r="FI268" s="8"/>
      <c r="FJ268" s="8"/>
      <c r="FK268" s="8"/>
      <c r="FL268" s="8"/>
      <c r="FM268" s="8"/>
      <c r="FN268" s="8"/>
      <c r="FO268" s="8"/>
      <c r="FP268" s="8"/>
      <c r="FQ268" s="8"/>
      <c r="FR268" s="8"/>
      <c r="FS268" s="8"/>
      <c r="FT268" s="8"/>
      <c r="FU268" s="8"/>
      <c r="FV268" s="8"/>
      <c r="FW268" s="8"/>
      <c r="FX268" s="8"/>
      <c r="FY268" s="8"/>
      <c r="FZ268" s="8"/>
      <c r="GA268" s="8"/>
      <c r="GB268" s="8"/>
      <c r="GC268" s="8"/>
      <c r="GD268" s="8"/>
      <c r="GE268" s="8"/>
      <c r="GF268" s="8"/>
      <c r="GG268" s="8"/>
      <c r="GH268" s="8"/>
      <c r="GI268" s="8"/>
      <c r="GJ268" s="8"/>
      <c r="GK268" s="8"/>
      <c r="GL268" s="8"/>
      <c r="GM268" s="8"/>
      <c r="GN268" s="8"/>
      <c r="GO268" s="8"/>
      <c r="GP268" s="8"/>
      <c r="GQ268" s="8"/>
      <c r="GR268" s="8"/>
      <c r="GS268" s="8"/>
      <c r="GT268" s="8"/>
      <c r="GU268" s="8"/>
      <c r="GV268" s="8"/>
      <c r="GW268" s="8"/>
      <c r="GX268" s="8"/>
      <c r="GY268" s="8"/>
      <c r="GZ268" s="8"/>
      <c r="HA268" s="8"/>
      <c r="HB268" s="8"/>
      <c r="HC268" s="8"/>
      <c r="HD268" s="8"/>
      <c r="HE268" s="8"/>
      <c r="HF268" s="8"/>
      <c r="HG268" s="8"/>
      <c r="HH268" s="8"/>
      <c r="HI268" s="8"/>
      <c r="HJ268" s="8"/>
      <c r="HK268" s="8"/>
      <c r="HL268" s="8"/>
      <c r="HM268" s="8"/>
      <c r="HN268" s="8"/>
      <c r="HO268" s="8"/>
      <c r="HP268" s="8"/>
      <c r="HQ268" s="8"/>
      <c r="HR268" s="8"/>
      <c r="HS268" s="8"/>
      <c r="HT268" s="8"/>
      <c r="HU268" s="8"/>
      <c r="HV268" s="8"/>
      <c r="HW268" s="8"/>
      <c r="HX268" s="8"/>
      <c r="HY268" s="8"/>
      <c r="HZ268" s="8"/>
      <c r="IA268" s="8"/>
      <c r="IB268" s="8"/>
      <c r="IC268" s="8"/>
      <c r="ID268" s="8"/>
      <c r="IE268" s="8"/>
      <c r="IF268" s="8"/>
      <c r="IG268" s="8"/>
      <c r="IH268" s="8"/>
      <c r="II268" s="8"/>
      <c r="IJ268" s="8"/>
      <c r="IK268" s="8"/>
      <c r="IL268" s="8"/>
      <c r="IM268" s="8"/>
      <c r="IN268" s="8"/>
      <c r="IO268" s="8"/>
      <c r="IP268" s="8"/>
      <c r="IQ268" s="8"/>
      <c r="IR268" s="8"/>
      <c r="IS268" s="8"/>
      <c r="IT268" s="8"/>
      <c r="IU268" s="8"/>
      <c r="IV268" s="8"/>
    </row>
    <row r="269" spans="1:256" s="8" customFormat="1" ht="13.5" customHeight="1">
      <c r="A269" s="67">
        <v>66</v>
      </c>
      <c r="B269" s="68" t="s">
        <v>258</v>
      </c>
      <c r="C269" s="69">
        <v>766411821</v>
      </c>
      <c r="D269" s="69" t="s">
        <v>259</v>
      </c>
      <c r="E269" s="69" t="s">
        <v>35</v>
      </c>
      <c r="F269" s="101">
        <f>SUM(F271:F271)</f>
        <v>84.562499999999986</v>
      </c>
      <c r="G269" s="70"/>
      <c r="H269" s="70">
        <f>F269*G269</f>
        <v>0</v>
      </c>
      <c r="I269" s="71" t="s">
        <v>36</v>
      </c>
      <c r="J269" s="226"/>
      <c r="K269" s="226"/>
      <c r="L269" s="226"/>
      <c r="M269" s="226"/>
      <c r="N269" s="226"/>
      <c r="O269" s="226"/>
      <c r="P269" s="226"/>
      <c r="Q269" s="226"/>
      <c r="R269" s="226"/>
      <c r="S269" s="226"/>
      <c r="T269" s="226"/>
      <c r="U269" s="226"/>
      <c r="V269" s="226"/>
      <c r="W269" s="226"/>
      <c r="X269" s="226"/>
      <c r="Y269" s="226"/>
      <c r="Z269" s="226"/>
      <c r="AA269" s="226"/>
      <c r="AB269" s="72"/>
      <c r="AC269" s="72"/>
      <c r="AD269" s="72"/>
      <c r="AE269" s="72"/>
      <c r="AF269" s="72"/>
      <c r="AG269" s="72"/>
      <c r="AH269" s="72"/>
      <c r="AI269" s="72"/>
      <c r="AJ269" s="72"/>
      <c r="AK269" s="72"/>
      <c r="AL269" s="72"/>
      <c r="AM269" s="72"/>
      <c r="AN269" s="72"/>
      <c r="AO269" s="72"/>
      <c r="AP269" s="72"/>
      <c r="AQ269" s="72"/>
      <c r="AR269" s="72"/>
      <c r="AS269" s="72"/>
      <c r="AT269" s="72"/>
      <c r="AU269" s="72"/>
      <c r="AV269" s="72"/>
      <c r="AW269" s="72"/>
      <c r="AX269" s="72"/>
      <c r="AY269" s="72"/>
      <c r="AZ269" s="72"/>
      <c r="BA269" s="72"/>
      <c r="BB269" s="72"/>
      <c r="BC269" s="72"/>
      <c r="BD269" s="72"/>
      <c r="BE269" s="72"/>
      <c r="BF269" s="72"/>
      <c r="BG269" s="72"/>
      <c r="BH269" s="72"/>
      <c r="BI269" s="72"/>
      <c r="BJ269" s="72"/>
      <c r="BK269" s="72"/>
      <c r="BL269" s="72"/>
      <c r="BM269" s="72"/>
      <c r="BN269" s="72"/>
      <c r="BO269" s="72"/>
      <c r="BP269" s="72"/>
      <c r="BQ269" s="72"/>
      <c r="BR269" s="72"/>
      <c r="BS269" s="72"/>
      <c r="BT269" s="72"/>
      <c r="BU269" s="72"/>
      <c r="BV269" s="72"/>
      <c r="BW269" s="72"/>
      <c r="BX269" s="72"/>
      <c r="BY269" s="72"/>
      <c r="BZ269" s="72"/>
      <c r="CA269" s="72"/>
      <c r="CB269" s="72"/>
      <c r="CC269" s="72"/>
      <c r="CD269" s="72"/>
      <c r="CE269" s="72"/>
      <c r="CF269" s="72"/>
      <c r="CG269" s="72"/>
      <c r="CH269" s="72"/>
      <c r="CI269" s="72"/>
      <c r="CJ269" s="72"/>
      <c r="CK269" s="72"/>
      <c r="CL269" s="72"/>
      <c r="CM269" s="72"/>
      <c r="CN269" s="72"/>
      <c r="CO269" s="72"/>
      <c r="CP269" s="72"/>
      <c r="CQ269" s="72"/>
      <c r="CR269" s="72"/>
      <c r="CS269" s="72"/>
      <c r="CT269" s="72"/>
      <c r="CU269" s="72"/>
      <c r="CV269" s="72"/>
      <c r="CW269" s="72"/>
      <c r="CX269" s="72"/>
      <c r="CY269" s="72"/>
      <c r="CZ269" s="72"/>
      <c r="DA269" s="72"/>
      <c r="DB269" s="72"/>
      <c r="DC269" s="72"/>
      <c r="DD269" s="72"/>
      <c r="DE269" s="72"/>
      <c r="DF269" s="72"/>
      <c r="DG269" s="72"/>
      <c r="DH269" s="72"/>
      <c r="DI269" s="72"/>
      <c r="DJ269" s="72"/>
      <c r="DK269" s="72"/>
      <c r="DL269" s="72"/>
      <c r="DM269" s="72"/>
      <c r="DN269" s="72"/>
      <c r="DO269" s="72"/>
      <c r="DP269" s="72"/>
      <c r="DQ269" s="72"/>
      <c r="DR269" s="72"/>
      <c r="DS269" s="72"/>
      <c r="DT269" s="72"/>
      <c r="DU269" s="72"/>
      <c r="DV269" s="72"/>
      <c r="DW269" s="72"/>
      <c r="DX269" s="72"/>
      <c r="DY269" s="72"/>
      <c r="DZ269" s="72"/>
      <c r="EA269" s="72"/>
      <c r="EB269" s="72"/>
      <c r="EC269" s="72"/>
      <c r="ED269" s="72"/>
      <c r="EE269" s="72"/>
    </row>
    <row r="270" spans="1:256" s="8" customFormat="1" ht="13.5" customHeight="1">
      <c r="A270" s="67"/>
      <c r="B270" s="68"/>
      <c r="C270" s="69"/>
      <c r="D270" s="75" t="s">
        <v>260</v>
      </c>
      <c r="E270" s="69"/>
      <c r="F270" s="76"/>
      <c r="G270" s="70"/>
      <c r="H270" s="70"/>
      <c r="I270" s="78"/>
      <c r="J270" s="226"/>
      <c r="K270" s="226"/>
      <c r="L270" s="226"/>
      <c r="M270" s="226"/>
      <c r="N270" s="226"/>
      <c r="O270" s="226"/>
      <c r="P270" s="226"/>
      <c r="Q270" s="226"/>
      <c r="R270" s="226"/>
      <c r="S270" s="226"/>
      <c r="T270" s="226"/>
      <c r="U270" s="226"/>
      <c r="V270" s="226"/>
      <c r="W270" s="226"/>
      <c r="X270" s="226"/>
      <c r="Y270" s="226"/>
      <c r="Z270" s="226"/>
      <c r="AA270" s="226"/>
      <c r="AB270" s="72"/>
      <c r="AC270" s="72"/>
      <c r="AD270" s="72"/>
      <c r="AE270" s="72"/>
      <c r="AF270" s="72"/>
      <c r="AG270" s="72"/>
      <c r="AH270" s="72"/>
      <c r="AI270" s="72"/>
      <c r="AJ270" s="72"/>
      <c r="AK270" s="72"/>
      <c r="AL270" s="72"/>
      <c r="AM270" s="72"/>
      <c r="AN270" s="72"/>
      <c r="AO270" s="72"/>
      <c r="AP270" s="72"/>
      <c r="AQ270" s="72"/>
      <c r="AR270" s="72"/>
      <c r="AS270" s="72"/>
      <c r="AT270" s="72"/>
      <c r="AU270" s="72"/>
      <c r="AV270" s="72"/>
      <c r="AW270" s="72"/>
      <c r="AX270" s="72"/>
      <c r="AY270" s="72"/>
      <c r="AZ270" s="72"/>
      <c r="BA270" s="72"/>
      <c r="BB270" s="72"/>
      <c r="BC270" s="72"/>
      <c r="BD270" s="72"/>
      <c r="BE270" s="72"/>
      <c r="BF270" s="72"/>
      <c r="BG270" s="72"/>
      <c r="BH270" s="72"/>
      <c r="BI270" s="72"/>
      <c r="BJ270" s="72"/>
      <c r="BK270" s="72"/>
      <c r="BL270" s="72"/>
      <c r="BM270" s="72"/>
      <c r="BN270" s="72"/>
      <c r="BO270" s="72"/>
      <c r="BP270" s="72"/>
      <c r="BQ270" s="72"/>
      <c r="BR270" s="72"/>
      <c r="BS270" s="72"/>
      <c r="BT270" s="72"/>
      <c r="BU270" s="72"/>
      <c r="BV270" s="72"/>
      <c r="BW270" s="72"/>
      <c r="BX270" s="72"/>
      <c r="BY270" s="72"/>
      <c r="BZ270" s="72"/>
      <c r="CA270" s="72"/>
      <c r="CB270" s="72"/>
      <c r="CC270" s="72"/>
      <c r="CD270" s="72"/>
      <c r="CE270" s="72"/>
      <c r="CF270" s="72"/>
      <c r="CG270" s="72"/>
      <c r="CH270" s="72"/>
      <c r="CI270" s="72"/>
      <c r="CJ270" s="72"/>
      <c r="CK270" s="72"/>
      <c r="CL270" s="72"/>
      <c r="CM270" s="72"/>
      <c r="CN270" s="72"/>
      <c r="CO270" s="72"/>
      <c r="CP270" s="72"/>
      <c r="CQ270" s="72"/>
      <c r="CR270" s="72"/>
      <c r="CS270" s="72"/>
      <c r="CT270" s="72"/>
      <c r="CU270" s="72"/>
      <c r="CV270" s="72"/>
      <c r="CW270" s="72"/>
      <c r="CX270" s="72"/>
      <c r="CY270" s="72"/>
      <c r="CZ270" s="72"/>
      <c r="DA270" s="72"/>
      <c r="DB270" s="72"/>
      <c r="DC270" s="72"/>
      <c r="DD270" s="72"/>
      <c r="DE270" s="72"/>
      <c r="DF270" s="72"/>
      <c r="DG270" s="72"/>
      <c r="DH270" s="72"/>
      <c r="DI270" s="72"/>
      <c r="DJ270" s="72"/>
      <c r="DK270" s="72"/>
      <c r="DL270" s="72"/>
      <c r="DM270" s="72"/>
      <c r="DN270" s="72"/>
      <c r="DO270" s="72"/>
      <c r="DP270" s="72"/>
      <c r="DQ270" s="72"/>
      <c r="DR270" s="72"/>
      <c r="DS270" s="72"/>
      <c r="DT270" s="72"/>
      <c r="DU270" s="72"/>
      <c r="DV270" s="72"/>
      <c r="DW270" s="72"/>
      <c r="DX270" s="72"/>
      <c r="DY270" s="72"/>
      <c r="DZ270" s="72"/>
      <c r="EA270" s="72"/>
      <c r="EB270" s="72"/>
      <c r="EC270" s="72"/>
      <c r="ED270" s="72"/>
      <c r="EE270" s="72"/>
    </row>
    <row r="271" spans="1:256" s="8" customFormat="1" ht="13.5" customHeight="1">
      <c r="A271" s="67"/>
      <c r="B271" s="68"/>
      <c r="C271" s="69"/>
      <c r="D271" s="75" t="s">
        <v>261</v>
      </c>
      <c r="E271" s="69"/>
      <c r="F271" s="76">
        <f>54.55*2.05-1.9*2.05*7</f>
        <v>84.562499999999986</v>
      </c>
      <c r="G271" s="70"/>
      <c r="H271" s="70"/>
      <c r="I271" s="78"/>
      <c r="J271" s="226"/>
      <c r="K271" s="226"/>
      <c r="L271" s="226"/>
      <c r="M271" s="226"/>
      <c r="N271" s="226"/>
      <c r="O271" s="226"/>
      <c r="P271" s="226"/>
      <c r="Q271" s="226"/>
      <c r="R271" s="226"/>
      <c r="S271" s="226"/>
      <c r="T271" s="226"/>
      <c r="U271" s="226"/>
      <c r="V271" s="226"/>
      <c r="W271" s="226"/>
      <c r="X271" s="226"/>
      <c r="Y271" s="226"/>
      <c r="Z271" s="226"/>
      <c r="AA271" s="226"/>
      <c r="AB271" s="72"/>
      <c r="AC271" s="72"/>
      <c r="AD271" s="72"/>
      <c r="AE271" s="72"/>
      <c r="AF271" s="72"/>
      <c r="AG271" s="72"/>
      <c r="AH271" s="72"/>
      <c r="AI271" s="72"/>
      <c r="AJ271" s="72"/>
      <c r="AK271" s="72"/>
      <c r="AL271" s="72"/>
      <c r="AM271" s="72"/>
      <c r="AN271" s="72"/>
      <c r="AO271" s="72"/>
      <c r="AP271" s="72"/>
      <c r="AQ271" s="72"/>
      <c r="AR271" s="72"/>
      <c r="AS271" s="72"/>
      <c r="AT271" s="72"/>
      <c r="AU271" s="72"/>
      <c r="AV271" s="72"/>
      <c r="AW271" s="72"/>
      <c r="AX271" s="72"/>
      <c r="AY271" s="72"/>
      <c r="AZ271" s="72"/>
      <c r="BA271" s="72"/>
      <c r="BB271" s="72"/>
      <c r="BC271" s="72"/>
      <c r="BD271" s="72"/>
      <c r="BE271" s="72"/>
      <c r="BF271" s="72"/>
      <c r="BG271" s="72"/>
      <c r="BH271" s="72"/>
      <c r="BI271" s="72"/>
      <c r="BJ271" s="72"/>
      <c r="BK271" s="72"/>
      <c r="BL271" s="72"/>
      <c r="BM271" s="72"/>
      <c r="BN271" s="72"/>
      <c r="BO271" s="72"/>
      <c r="BP271" s="72"/>
      <c r="BQ271" s="72"/>
      <c r="BR271" s="72"/>
      <c r="BS271" s="72"/>
      <c r="BT271" s="72"/>
      <c r="BU271" s="72"/>
      <c r="BV271" s="72"/>
      <c r="BW271" s="72"/>
      <c r="BX271" s="72"/>
      <c r="BY271" s="72"/>
      <c r="BZ271" s="72"/>
      <c r="CA271" s="72"/>
      <c r="CB271" s="72"/>
      <c r="CC271" s="72"/>
      <c r="CD271" s="72"/>
      <c r="CE271" s="72"/>
      <c r="CF271" s="72"/>
      <c r="CG271" s="72"/>
      <c r="CH271" s="72"/>
      <c r="CI271" s="72"/>
      <c r="CJ271" s="72"/>
      <c r="CK271" s="72"/>
      <c r="CL271" s="72"/>
      <c r="CM271" s="72"/>
      <c r="CN271" s="72"/>
      <c r="CO271" s="72"/>
      <c r="CP271" s="72"/>
      <c r="CQ271" s="72"/>
      <c r="CR271" s="72"/>
      <c r="CS271" s="72"/>
      <c r="CT271" s="72"/>
      <c r="CU271" s="72"/>
      <c r="CV271" s="72"/>
      <c r="CW271" s="72"/>
      <c r="CX271" s="72"/>
      <c r="CY271" s="72"/>
      <c r="CZ271" s="72"/>
      <c r="DA271" s="72"/>
      <c r="DB271" s="72"/>
      <c r="DC271" s="72"/>
      <c r="DD271" s="72"/>
      <c r="DE271" s="72"/>
      <c r="DF271" s="72"/>
      <c r="DG271" s="72"/>
      <c r="DH271" s="72"/>
      <c r="DI271" s="72"/>
      <c r="DJ271" s="72"/>
      <c r="DK271" s="72"/>
      <c r="DL271" s="72"/>
      <c r="DM271" s="72"/>
      <c r="DN271" s="72"/>
      <c r="DO271" s="72"/>
      <c r="DP271" s="72"/>
      <c r="DQ271" s="72"/>
      <c r="DR271" s="72"/>
      <c r="DS271" s="72"/>
      <c r="DT271" s="72"/>
      <c r="DU271" s="72"/>
      <c r="DV271" s="72"/>
      <c r="DW271" s="72"/>
      <c r="DX271" s="72"/>
      <c r="DY271" s="72"/>
      <c r="DZ271" s="72"/>
      <c r="EA271" s="72"/>
      <c r="EB271" s="72"/>
      <c r="EC271" s="72"/>
      <c r="ED271" s="72"/>
      <c r="EE271" s="72"/>
    </row>
    <row r="272" spans="1:256" s="8" customFormat="1" ht="13.5" customHeight="1">
      <c r="A272" s="67"/>
      <c r="B272" s="68"/>
      <c r="C272" s="69"/>
      <c r="D272" s="75" t="s">
        <v>262</v>
      </c>
      <c r="E272" s="69"/>
      <c r="F272" s="76"/>
      <c r="G272" s="70"/>
      <c r="H272" s="70"/>
      <c r="I272" s="78"/>
      <c r="J272" s="226"/>
      <c r="K272" s="226"/>
      <c r="L272" s="226"/>
      <c r="M272" s="226"/>
      <c r="N272" s="226"/>
      <c r="O272" s="226"/>
      <c r="P272" s="226"/>
      <c r="Q272" s="226"/>
      <c r="R272" s="226"/>
      <c r="S272" s="226"/>
      <c r="T272" s="226"/>
      <c r="U272" s="226"/>
      <c r="V272" s="226"/>
      <c r="W272" s="226"/>
      <c r="X272" s="226"/>
      <c r="Y272" s="226"/>
      <c r="Z272" s="226"/>
      <c r="AA272" s="226"/>
      <c r="AB272" s="72"/>
      <c r="AC272" s="72"/>
      <c r="AD272" s="72"/>
      <c r="AE272" s="72"/>
      <c r="AF272" s="72"/>
      <c r="AG272" s="72"/>
      <c r="AH272" s="72"/>
      <c r="AI272" s="72"/>
      <c r="AJ272" s="72"/>
      <c r="AK272" s="72"/>
      <c r="AL272" s="72"/>
      <c r="AM272" s="72"/>
      <c r="AN272" s="72"/>
      <c r="AO272" s="72"/>
      <c r="AP272" s="72"/>
      <c r="AQ272" s="72"/>
      <c r="AR272" s="72"/>
      <c r="AS272" s="72"/>
      <c r="AT272" s="72"/>
      <c r="AU272" s="72"/>
      <c r="AV272" s="72"/>
      <c r="AW272" s="72"/>
      <c r="AX272" s="72"/>
      <c r="AY272" s="72"/>
      <c r="AZ272" s="72"/>
      <c r="BA272" s="72"/>
      <c r="BB272" s="72"/>
      <c r="BC272" s="72"/>
      <c r="BD272" s="72"/>
      <c r="BE272" s="72"/>
      <c r="BF272" s="72"/>
      <c r="BG272" s="72"/>
      <c r="BH272" s="72"/>
      <c r="BI272" s="72"/>
      <c r="BJ272" s="72"/>
      <c r="BK272" s="72"/>
      <c r="BL272" s="72"/>
      <c r="BM272" s="72"/>
      <c r="BN272" s="72"/>
      <c r="BO272" s="72"/>
      <c r="BP272" s="72"/>
      <c r="BQ272" s="72"/>
      <c r="BR272" s="72"/>
      <c r="BS272" s="72"/>
      <c r="BT272" s="72"/>
      <c r="BU272" s="72"/>
      <c r="BV272" s="72"/>
      <c r="BW272" s="72"/>
      <c r="BX272" s="72"/>
      <c r="BY272" s="72"/>
      <c r="BZ272" s="72"/>
      <c r="CA272" s="72"/>
      <c r="CB272" s="72"/>
      <c r="CC272" s="72"/>
      <c r="CD272" s="72"/>
      <c r="CE272" s="72"/>
      <c r="CF272" s="72"/>
      <c r="CG272" s="72"/>
      <c r="CH272" s="72"/>
      <c r="CI272" s="72"/>
      <c r="CJ272" s="72"/>
      <c r="CK272" s="72"/>
      <c r="CL272" s="72"/>
      <c r="CM272" s="72"/>
      <c r="CN272" s="72"/>
      <c r="CO272" s="72"/>
      <c r="CP272" s="72"/>
      <c r="CQ272" s="72"/>
      <c r="CR272" s="72"/>
      <c r="CS272" s="72"/>
      <c r="CT272" s="72"/>
      <c r="CU272" s="72"/>
      <c r="CV272" s="72"/>
      <c r="CW272" s="72"/>
      <c r="CX272" s="72"/>
      <c r="CY272" s="72"/>
      <c r="CZ272" s="72"/>
      <c r="DA272" s="72"/>
      <c r="DB272" s="72"/>
      <c r="DC272" s="72"/>
      <c r="DD272" s="72"/>
      <c r="DE272" s="72"/>
      <c r="DF272" s="72"/>
      <c r="DG272" s="72"/>
      <c r="DH272" s="72"/>
      <c r="DI272" s="72"/>
      <c r="DJ272" s="72"/>
      <c r="DK272" s="72"/>
      <c r="DL272" s="72"/>
      <c r="DM272" s="72"/>
      <c r="DN272" s="72"/>
      <c r="DO272" s="72"/>
      <c r="DP272" s="72"/>
      <c r="DQ272" s="72"/>
      <c r="DR272" s="72"/>
      <c r="DS272" s="72"/>
      <c r="DT272" s="72"/>
      <c r="DU272" s="72"/>
      <c r="DV272" s="72"/>
      <c r="DW272" s="72"/>
      <c r="DX272" s="72"/>
      <c r="DY272" s="72"/>
      <c r="DZ272" s="72"/>
      <c r="EA272" s="72"/>
      <c r="EB272" s="72"/>
      <c r="EC272" s="72"/>
      <c r="ED272" s="72"/>
      <c r="EE272" s="72"/>
    </row>
    <row r="273" spans="1:256" s="8" customFormat="1" ht="13.5" customHeight="1">
      <c r="A273" s="67">
        <v>67</v>
      </c>
      <c r="B273" s="68" t="s">
        <v>258</v>
      </c>
      <c r="C273" s="69">
        <v>766411822</v>
      </c>
      <c r="D273" s="69" t="s">
        <v>263</v>
      </c>
      <c r="E273" s="69" t="s">
        <v>35</v>
      </c>
      <c r="F273" s="101">
        <f>SUM(F275)</f>
        <v>84.562499999999986</v>
      </c>
      <c r="G273" s="70"/>
      <c r="H273" s="70">
        <f>F273*G273</f>
        <v>0</v>
      </c>
      <c r="I273" s="71" t="s">
        <v>36</v>
      </c>
      <c r="J273" s="233"/>
      <c r="K273" s="226"/>
      <c r="L273" s="226"/>
      <c r="M273" s="226"/>
      <c r="N273" s="226"/>
      <c r="O273" s="226"/>
      <c r="P273" s="226"/>
      <c r="Q273" s="226"/>
      <c r="R273" s="226"/>
      <c r="S273" s="226"/>
      <c r="T273" s="226"/>
      <c r="U273" s="226"/>
      <c r="V273" s="226"/>
      <c r="W273" s="226"/>
      <c r="X273" s="226"/>
      <c r="Y273" s="226"/>
      <c r="Z273" s="226"/>
      <c r="AA273" s="226"/>
      <c r="AB273" s="72"/>
      <c r="AC273" s="72"/>
      <c r="AD273" s="72"/>
      <c r="AE273" s="72"/>
      <c r="AF273" s="72"/>
      <c r="AG273" s="72"/>
      <c r="AH273" s="72"/>
      <c r="AI273" s="72"/>
      <c r="AJ273" s="72"/>
      <c r="AK273" s="72"/>
      <c r="AL273" s="72"/>
      <c r="AM273" s="72"/>
      <c r="AN273" s="72"/>
      <c r="AO273" s="72"/>
      <c r="AP273" s="72"/>
      <c r="AQ273" s="72"/>
      <c r="AR273" s="72"/>
      <c r="AS273" s="72"/>
      <c r="AT273" s="72"/>
      <c r="AU273" s="72"/>
      <c r="AV273" s="72"/>
      <c r="AW273" s="72"/>
      <c r="AX273" s="72"/>
      <c r="AY273" s="72"/>
      <c r="AZ273" s="72"/>
      <c r="BA273" s="72"/>
      <c r="BB273" s="72"/>
      <c r="BC273" s="72"/>
      <c r="BD273" s="72"/>
      <c r="BE273" s="72"/>
      <c r="BF273" s="72"/>
      <c r="BG273" s="72"/>
      <c r="BH273" s="72"/>
      <c r="BI273" s="72"/>
      <c r="BJ273" s="72"/>
      <c r="BK273" s="72"/>
      <c r="BL273" s="72"/>
      <c r="BM273" s="72"/>
      <c r="BN273" s="72"/>
      <c r="BO273" s="72"/>
      <c r="BP273" s="72"/>
      <c r="BQ273" s="72"/>
      <c r="BR273" s="72"/>
      <c r="BS273" s="72"/>
      <c r="BT273" s="72"/>
      <c r="BU273" s="72"/>
      <c r="BV273" s="72"/>
      <c r="BW273" s="72"/>
      <c r="BX273" s="72"/>
      <c r="BY273" s="72"/>
      <c r="BZ273" s="72"/>
      <c r="CA273" s="72"/>
      <c r="CB273" s="72"/>
      <c r="CC273" s="72"/>
      <c r="CD273" s="72"/>
      <c r="CE273" s="72"/>
      <c r="CF273" s="72"/>
      <c r="CG273" s="72"/>
      <c r="CH273" s="72"/>
      <c r="CI273" s="72"/>
      <c r="CJ273" s="72"/>
      <c r="CK273" s="72"/>
      <c r="CL273" s="72"/>
      <c r="CM273" s="72"/>
      <c r="CN273" s="72"/>
      <c r="CO273" s="72"/>
      <c r="CP273" s="72"/>
      <c r="CQ273" s="72"/>
      <c r="CR273" s="72"/>
      <c r="CS273" s="72"/>
      <c r="CT273" s="72"/>
      <c r="CU273" s="72"/>
      <c r="CV273" s="72"/>
      <c r="CW273" s="72"/>
      <c r="CX273" s="72"/>
      <c r="CY273" s="72"/>
      <c r="CZ273" s="72"/>
      <c r="DA273" s="72"/>
      <c r="DB273" s="72"/>
      <c r="DC273" s="72"/>
      <c r="DD273" s="72"/>
      <c r="DE273" s="72"/>
      <c r="DF273" s="72"/>
      <c r="DG273" s="72"/>
      <c r="DH273" s="72"/>
      <c r="DI273" s="72"/>
      <c r="DJ273" s="72"/>
      <c r="DK273" s="72"/>
      <c r="DL273" s="72"/>
      <c r="DM273" s="72"/>
      <c r="DN273" s="72"/>
      <c r="DO273" s="72"/>
      <c r="DP273" s="72"/>
      <c r="DQ273" s="72"/>
      <c r="DR273" s="72"/>
      <c r="DS273" s="72"/>
      <c r="DT273" s="72"/>
      <c r="DU273" s="72"/>
      <c r="DV273" s="72"/>
      <c r="DW273" s="72"/>
      <c r="DX273" s="72"/>
      <c r="DY273" s="72"/>
      <c r="DZ273" s="72"/>
      <c r="EA273" s="72"/>
      <c r="EB273" s="72"/>
      <c r="EC273" s="72"/>
      <c r="ED273" s="72"/>
      <c r="EE273" s="72"/>
    </row>
    <row r="274" spans="1:256" s="8" customFormat="1" ht="13.5" customHeight="1">
      <c r="A274" s="67"/>
      <c r="B274" s="68"/>
      <c r="C274" s="69"/>
      <c r="D274" s="75" t="s">
        <v>264</v>
      </c>
      <c r="E274" s="69"/>
      <c r="F274" s="72"/>
      <c r="G274" s="70"/>
      <c r="H274" s="70"/>
      <c r="I274" s="78"/>
      <c r="J274" s="226"/>
      <c r="K274" s="226"/>
      <c r="L274" s="226"/>
      <c r="M274" s="226"/>
      <c r="N274" s="226"/>
      <c r="O274" s="226"/>
      <c r="P274" s="226"/>
      <c r="Q274" s="226"/>
      <c r="R274" s="226"/>
      <c r="S274" s="226"/>
      <c r="T274" s="226"/>
      <c r="U274" s="226"/>
      <c r="V274" s="226"/>
      <c r="W274" s="226"/>
      <c r="X274" s="226"/>
      <c r="Y274" s="226"/>
      <c r="Z274" s="226"/>
      <c r="AA274" s="226"/>
      <c r="AB274" s="72"/>
      <c r="AC274" s="72"/>
      <c r="AD274" s="72"/>
      <c r="AE274" s="72"/>
      <c r="AF274" s="72"/>
      <c r="AG274" s="72"/>
      <c r="AH274" s="72"/>
      <c r="AI274" s="72"/>
      <c r="AJ274" s="72"/>
      <c r="AK274" s="72"/>
      <c r="AL274" s="72"/>
      <c r="AM274" s="72"/>
      <c r="AN274" s="72"/>
      <c r="AO274" s="72"/>
      <c r="AP274" s="72"/>
      <c r="AQ274" s="72"/>
      <c r="AR274" s="72"/>
      <c r="AS274" s="72"/>
      <c r="AT274" s="72"/>
      <c r="AU274" s="72"/>
      <c r="AV274" s="72"/>
      <c r="AW274" s="72"/>
      <c r="AX274" s="72"/>
      <c r="AY274" s="72"/>
      <c r="AZ274" s="72"/>
      <c r="BA274" s="72"/>
      <c r="BB274" s="72"/>
      <c r="BC274" s="72"/>
      <c r="BD274" s="72"/>
      <c r="BE274" s="72"/>
      <c r="BF274" s="72"/>
      <c r="BG274" s="72"/>
      <c r="BH274" s="72"/>
      <c r="BI274" s="72"/>
      <c r="BJ274" s="72"/>
      <c r="BK274" s="72"/>
      <c r="BL274" s="72"/>
      <c r="BM274" s="72"/>
      <c r="BN274" s="72"/>
      <c r="BO274" s="72"/>
      <c r="BP274" s="72"/>
      <c r="BQ274" s="72"/>
      <c r="BR274" s="72"/>
      <c r="BS274" s="72"/>
      <c r="BT274" s="72"/>
      <c r="BU274" s="72"/>
      <c r="BV274" s="72"/>
      <c r="BW274" s="72"/>
      <c r="BX274" s="72"/>
      <c r="BY274" s="72"/>
      <c r="BZ274" s="72"/>
      <c r="CA274" s="72"/>
      <c r="CB274" s="72"/>
      <c r="CC274" s="72"/>
      <c r="CD274" s="72"/>
      <c r="CE274" s="72"/>
      <c r="CF274" s="72"/>
      <c r="CG274" s="72"/>
      <c r="CH274" s="72"/>
      <c r="CI274" s="72"/>
      <c r="CJ274" s="72"/>
      <c r="CK274" s="72"/>
      <c r="CL274" s="72"/>
      <c r="CM274" s="72"/>
      <c r="CN274" s="72"/>
      <c r="CO274" s="72"/>
      <c r="CP274" s="72"/>
      <c r="CQ274" s="72"/>
      <c r="CR274" s="72"/>
      <c r="CS274" s="72"/>
      <c r="CT274" s="72"/>
      <c r="CU274" s="72"/>
      <c r="CV274" s="72"/>
      <c r="CW274" s="72"/>
      <c r="CX274" s="72"/>
      <c r="CY274" s="72"/>
      <c r="CZ274" s="72"/>
      <c r="DA274" s="72"/>
      <c r="DB274" s="72"/>
      <c r="DC274" s="72"/>
      <c r="DD274" s="72"/>
      <c r="DE274" s="72"/>
      <c r="DF274" s="72"/>
      <c r="DG274" s="72"/>
      <c r="DH274" s="72"/>
      <c r="DI274" s="72"/>
      <c r="DJ274" s="72"/>
      <c r="DK274" s="72"/>
      <c r="DL274" s="72"/>
      <c r="DM274" s="72"/>
      <c r="DN274" s="72"/>
      <c r="DO274" s="72"/>
      <c r="DP274" s="72"/>
      <c r="DQ274" s="72"/>
      <c r="DR274" s="72"/>
      <c r="DS274" s="72"/>
      <c r="DT274" s="72"/>
      <c r="DU274" s="72"/>
      <c r="DV274" s="72"/>
      <c r="DW274" s="72"/>
      <c r="DX274" s="72"/>
      <c r="DY274" s="72"/>
      <c r="DZ274" s="72"/>
      <c r="EA274" s="72"/>
      <c r="EB274" s="72"/>
      <c r="EC274" s="72"/>
      <c r="ED274" s="72"/>
      <c r="EE274" s="72"/>
    </row>
    <row r="275" spans="1:256" s="8" customFormat="1" ht="13.5" customHeight="1">
      <c r="A275" s="67"/>
      <c r="B275" s="68"/>
      <c r="C275" s="69"/>
      <c r="D275" s="75" t="s">
        <v>261</v>
      </c>
      <c r="E275" s="69"/>
      <c r="F275" s="76">
        <f>54.55*2.05-1.9*2.05*7</f>
        <v>84.562499999999986</v>
      </c>
      <c r="G275" s="70"/>
      <c r="H275" s="70"/>
      <c r="I275" s="78"/>
      <c r="J275" s="226"/>
      <c r="K275" s="226"/>
      <c r="L275" s="226"/>
      <c r="M275" s="226"/>
      <c r="N275" s="226"/>
      <c r="O275" s="226"/>
      <c r="P275" s="226"/>
      <c r="Q275" s="226"/>
      <c r="R275" s="226"/>
      <c r="S275" s="226"/>
      <c r="T275" s="226"/>
      <c r="U275" s="226"/>
      <c r="V275" s="226"/>
      <c r="W275" s="226"/>
      <c r="X275" s="226"/>
      <c r="Y275" s="226"/>
      <c r="Z275" s="226"/>
      <c r="AA275" s="226"/>
      <c r="AB275" s="72"/>
      <c r="AC275" s="72"/>
      <c r="AD275" s="72"/>
      <c r="AE275" s="72"/>
      <c r="AF275" s="72"/>
      <c r="AG275" s="72"/>
      <c r="AH275" s="72"/>
      <c r="AI275" s="72"/>
      <c r="AJ275" s="72"/>
      <c r="AK275" s="72"/>
      <c r="AL275" s="72"/>
      <c r="AM275" s="72"/>
      <c r="AN275" s="72"/>
      <c r="AO275" s="72"/>
      <c r="AP275" s="72"/>
      <c r="AQ275" s="72"/>
      <c r="AR275" s="72"/>
      <c r="AS275" s="72"/>
      <c r="AT275" s="72"/>
      <c r="AU275" s="72"/>
      <c r="AV275" s="72"/>
      <c r="AW275" s="72"/>
      <c r="AX275" s="72"/>
      <c r="AY275" s="72"/>
      <c r="AZ275" s="72"/>
      <c r="BA275" s="72"/>
      <c r="BB275" s="72"/>
      <c r="BC275" s="72"/>
      <c r="BD275" s="72"/>
      <c r="BE275" s="72"/>
      <c r="BF275" s="72"/>
      <c r="BG275" s="72"/>
      <c r="BH275" s="72"/>
      <c r="BI275" s="72"/>
      <c r="BJ275" s="72"/>
      <c r="BK275" s="72"/>
      <c r="BL275" s="72"/>
      <c r="BM275" s="72"/>
      <c r="BN275" s="72"/>
      <c r="BO275" s="72"/>
      <c r="BP275" s="72"/>
      <c r="BQ275" s="72"/>
      <c r="BR275" s="72"/>
      <c r="BS275" s="72"/>
      <c r="BT275" s="72"/>
      <c r="BU275" s="72"/>
      <c r="BV275" s="72"/>
      <c r="BW275" s="72"/>
      <c r="BX275" s="72"/>
      <c r="BY275" s="72"/>
      <c r="BZ275" s="72"/>
      <c r="CA275" s="72"/>
      <c r="CB275" s="72"/>
      <c r="CC275" s="72"/>
      <c r="CD275" s="72"/>
      <c r="CE275" s="72"/>
      <c r="CF275" s="72"/>
      <c r="CG275" s="72"/>
      <c r="CH275" s="72"/>
      <c r="CI275" s="72"/>
      <c r="CJ275" s="72"/>
      <c r="CK275" s="72"/>
      <c r="CL275" s="72"/>
      <c r="CM275" s="72"/>
      <c r="CN275" s="72"/>
      <c r="CO275" s="72"/>
      <c r="CP275" s="72"/>
      <c r="CQ275" s="72"/>
      <c r="CR275" s="72"/>
      <c r="CS275" s="72"/>
      <c r="CT275" s="72"/>
      <c r="CU275" s="72"/>
      <c r="CV275" s="72"/>
      <c r="CW275" s="72"/>
      <c r="CX275" s="72"/>
      <c r="CY275" s="72"/>
      <c r="CZ275" s="72"/>
      <c r="DA275" s="72"/>
      <c r="DB275" s="72"/>
      <c r="DC275" s="72"/>
      <c r="DD275" s="72"/>
      <c r="DE275" s="72"/>
      <c r="DF275" s="72"/>
      <c r="DG275" s="72"/>
      <c r="DH275" s="72"/>
      <c r="DI275" s="72"/>
      <c r="DJ275" s="72"/>
      <c r="DK275" s="72"/>
      <c r="DL275" s="72"/>
      <c r="DM275" s="72"/>
      <c r="DN275" s="72"/>
      <c r="DO275" s="72"/>
      <c r="DP275" s="72"/>
      <c r="DQ275" s="72"/>
      <c r="DR275" s="72"/>
      <c r="DS275" s="72"/>
      <c r="DT275" s="72"/>
      <c r="DU275" s="72"/>
      <c r="DV275" s="72"/>
      <c r="DW275" s="72"/>
      <c r="DX275" s="72"/>
      <c r="DY275" s="72"/>
      <c r="DZ275" s="72"/>
      <c r="EA275" s="72"/>
      <c r="EB275" s="72"/>
      <c r="EC275" s="72"/>
      <c r="ED275" s="72"/>
      <c r="EE275" s="72"/>
    </row>
    <row r="276" spans="1:256" s="8" customFormat="1" ht="13.5" customHeight="1">
      <c r="A276" s="67">
        <v>68</v>
      </c>
      <c r="B276" s="68" t="s">
        <v>258</v>
      </c>
      <c r="C276" s="69" t="s">
        <v>265</v>
      </c>
      <c r="D276" s="69" t="s">
        <v>266</v>
      </c>
      <c r="E276" s="69" t="s">
        <v>35</v>
      </c>
      <c r="F276" s="101">
        <f>SUM(F278)</f>
        <v>27.264999999999997</v>
      </c>
      <c r="G276" s="70"/>
      <c r="H276" s="70">
        <f>F276*G276</f>
        <v>0</v>
      </c>
      <c r="I276" s="71" t="s">
        <v>78</v>
      </c>
      <c r="J276" s="233"/>
      <c r="K276" s="226"/>
      <c r="L276" s="226"/>
      <c r="M276" s="226"/>
      <c r="N276" s="226"/>
      <c r="O276" s="226"/>
      <c r="P276" s="226"/>
      <c r="Q276" s="226"/>
      <c r="R276" s="226"/>
      <c r="S276" s="226"/>
      <c r="T276" s="226"/>
      <c r="U276" s="226"/>
      <c r="V276" s="226"/>
      <c r="W276" s="226"/>
      <c r="X276" s="226"/>
      <c r="Y276" s="226"/>
      <c r="Z276" s="226"/>
      <c r="AA276" s="226"/>
      <c r="AB276" s="72"/>
      <c r="AC276" s="72"/>
      <c r="AD276" s="72"/>
      <c r="AE276" s="72"/>
      <c r="AF276" s="72"/>
      <c r="AG276" s="72"/>
      <c r="AH276" s="72"/>
      <c r="AI276" s="72"/>
      <c r="AJ276" s="72"/>
      <c r="AK276" s="72"/>
      <c r="AL276" s="72"/>
      <c r="AM276" s="72"/>
      <c r="AN276" s="72"/>
      <c r="AO276" s="72"/>
      <c r="AP276" s="72"/>
      <c r="AQ276" s="72"/>
      <c r="AR276" s="72"/>
      <c r="AS276" s="72"/>
      <c r="AT276" s="72"/>
      <c r="AU276" s="72"/>
      <c r="AV276" s="72"/>
      <c r="AW276" s="72"/>
      <c r="AX276" s="72"/>
      <c r="AY276" s="72"/>
      <c r="AZ276" s="72"/>
      <c r="BA276" s="72"/>
      <c r="BB276" s="72"/>
      <c r="BC276" s="72"/>
      <c r="BD276" s="72"/>
      <c r="BE276" s="72"/>
      <c r="BF276" s="72"/>
      <c r="BG276" s="72"/>
      <c r="BH276" s="72"/>
      <c r="BI276" s="72"/>
      <c r="BJ276" s="72"/>
      <c r="BK276" s="72"/>
      <c r="BL276" s="72"/>
      <c r="BM276" s="72"/>
      <c r="BN276" s="72"/>
      <c r="BO276" s="72"/>
      <c r="BP276" s="72"/>
      <c r="BQ276" s="72"/>
      <c r="BR276" s="72"/>
      <c r="BS276" s="72"/>
      <c r="BT276" s="72"/>
      <c r="BU276" s="72"/>
      <c r="BV276" s="72"/>
      <c r="BW276" s="72"/>
      <c r="BX276" s="72"/>
      <c r="BY276" s="72"/>
      <c r="BZ276" s="72"/>
      <c r="CA276" s="72"/>
      <c r="CB276" s="72"/>
      <c r="CC276" s="72"/>
      <c r="CD276" s="72"/>
      <c r="CE276" s="72"/>
      <c r="CF276" s="72"/>
      <c r="CG276" s="72"/>
      <c r="CH276" s="72"/>
      <c r="CI276" s="72"/>
      <c r="CJ276" s="72"/>
      <c r="CK276" s="72"/>
      <c r="CL276" s="72"/>
      <c r="CM276" s="72"/>
      <c r="CN276" s="72"/>
      <c r="CO276" s="72"/>
      <c r="CP276" s="72"/>
      <c r="CQ276" s="72"/>
      <c r="CR276" s="72"/>
      <c r="CS276" s="72"/>
      <c r="CT276" s="72"/>
      <c r="CU276" s="72"/>
      <c r="CV276" s="72"/>
      <c r="CW276" s="72"/>
      <c r="CX276" s="72"/>
      <c r="CY276" s="72"/>
      <c r="CZ276" s="72"/>
      <c r="DA276" s="72"/>
      <c r="DB276" s="72"/>
      <c r="DC276" s="72"/>
      <c r="DD276" s="72"/>
      <c r="DE276" s="72"/>
      <c r="DF276" s="72"/>
      <c r="DG276" s="72"/>
      <c r="DH276" s="72"/>
      <c r="DI276" s="72"/>
      <c r="DJ276" s="72"/>
      <c r="DK276" s="72"/>
      <c r="DL276" s="72"/>
      <c r="DM276" s="72"/>
      <c r="DN276" s="72"/>
      <c r="DO276" s="72"/>
      <c r="DP276" s="72"/>
      <c r="DQ276" s="72"/>
      <c r="DR276" s="72"/>
      <c r="DS276" s="72"/>
      <c r="DT276" s="72"/>
      <c r="DU276" s="72"/>
      <c r="DV276" s="72"/>
      <c r="DW276" s="72"/>
      <c r="DX276" s="72"/>
      <c r="DY276" s="72"/>
      <c r="DZ276" s="72"/>
      <c r="EA276" s="72"/>
      <c r="EB276" s="72"/>
      <c r="EC276" s="72"/>
      <c r="ED276" s="72"/>
      <c r="EE276" s="72"/>
    </row>
    <row r="277" spans="1:256" s="8" customFormat="1" ht="27" customHeight="1">
      <c r="A277" s="67"/>
      <c r="B277" s="68"/>
      <c r="C277" s="69"/>
      <c r="D277" s="75" t="s">
        <v>267</v>
      </c>
      <c r="E277" s="69"/>
      <c r="F277" s="72"/>
      <c r="G277" s="70"/>
      <c r="H277" s="70"/>
      <c r="I277" s="78"/>
      <c r="J277" s="226"/>
      <c r="K277" s="226"/>
      <c r="L277" s="226"/>
      <c r="M277" s="226"/>
      <c r="N277" s="226"/>
      <c r="O277" s="226"/>
      <c r="P277" s="226"/>
      <c r="Q277" s="226"/>
      <c r="R277" s="226"/>
      <c r="S277" s="226"/>
      <c r="T277" s="226"/>
      <c r="U277" s="226"/>
      <c r="V277" s="226"/>
      <c r="W277" s="226"/>
      <c r="X277" s="226"/>
      <c r="Y277" s="226"/>
      <c r="Z277" s="226"/>
      <c r="AA277" s="226"/>
      <c r="AB277" s="72"/>
      <c r="AC277" s="72"/>
      <c r="AD277" s="72"/>
      <c r="AE277" s="72"/>
      <c r="AF277" s="72"/>
      <c r="AG277" s="72"/>
      <c r="AH277" s="72"/>
      <c r="AI277" s="72"/>
      <c r="AJ277" s="72"/>
      <c r="AK277" s="72"/>
      <c r="AL277" s="72"/>
      <c r="AM277" s="72"/>
      <c r="AN277" s="72"/>
      <c r="AO277" s="72"/>
      <c r="AP277" s="72"/>
      <c r="AQ277" s="72"/>
      <c r="AR277" s="72"/>
      <c r="AS277" s="72"/>
      <c r="AT277" s="72"/>
      <c r="AU277" s="72"/>
      <c r="AV277" s="72"/>
      <c r="AW277" s="72"/>
      <c r="AX277" s="72"/>
      <c r="AY277" s="72"/>
      <c r="AZ277" s="72"/>
      <c r="BA277" s="72"/>
      <c r="BB277" s="72"/>
      <c r="BC277" s="72"/>
      <c r="BD277" s="72"/>
      <c r="BE277" s="72"/>
      <c r="BF277" s="72"/>
      <c r="BG277" s="72"/>
      <c r="BH277" s="72"/>
      <c r="BI277" s="72"/>
      <c r="BJ277" s="72"/>
      <c r="BK277" s="72"/>
      <c r="BL277" s="72"/>
      <c r="BM277" s="72"/>
      <c r="BN277" s="72"/>
      <c r="BO277" s="72"/>
      <c r="BP277" s="72"/>
      <c r="BQ277" s="72"/>
      <c r="BR277" s="72"/>
      <c r="BS277" s="72"/>
      <c r="BT277" s="72"/>
      <c r="BU277" s="72"/>
      <c r="BV277" s="72"/>
      <c r="BW277" s="72"/>
      <c r="BX277" s="72"/>
      <c r="BY277" s="72"/>
      <c r="BZ277" s="72"/>
      <c r="CA277" s="72"/>
      <c r="CB277" s="72"/>
      <c r="CC277" s="72"/>
      <c r="CD277" s="72"/>
      <c r="CE277" s="72"/>
      <c r="CF277" s="72"/>
      <c r="CG277" s="72"/>
      <c r="CH277" s="72"/>
      <c r="CI277" s="72"/>
      <c r="CJ277" s="72"/>
      <c r="CK277" s="72"/>
      <c r="CL277" s="72"/>
      <c r="CM277" s="72"/>
      <c r="CN277" s="72"/>
      <c r="CO277" s="72"/>
      <c r="CP277" s="72"/>
      <c r="CQ277" s="72"/>
      <c r="CR277" s="72"/>
      <c r="CS277" s="72"/>
      <c r="CT277" s="72"/>
      <c r="CU277" s="72"/>
      <c r="CV277" s="72"/>
      <c r="CW277" s="72"/>
      <c r="CX277" s="72"/>
      <c r="CY277" s="72"/>
      <c r="CZ277" s="72"/>
      <c r="DA277" s="72"/>
      <c r="DB277" s="72"/>
      <c r="DC277" s="72"/>
      <c r="DD277" s="72"/>
      <c r="DE277" s="72"/>
      <c r="DF277" s="72"/>
      <c r="DG277" s="72"/>
      <c r="DH277" s="72"/>
      <c r="DI277" s="72"/>
      <c r="DJ277" s="72"/>
      <c r="DK277" s="72"/>
      <c r="DL277" s="72"/>
      <c r="DM277" s="72"/>
      <c r="DN277" s="72"/>
      <c r="DO277" s="72"/>
      <c r="DP277" s="72"/>
      <c r="DQ277" s="72"/>
      <c r="DR277" s="72"/>
      <c r="DS277" s="72"/>
      <c r="DT277" s="72"/>
      <c r="DU277" s="72"/>
      <c r="DV277" s="72"/>
      <c r="DW277" s="72"/>
      <c r="DX277" s="72"/>
      <c r="DY277" s="72"/>
      <c r="DZ277" s="72"/>
      <c r="EA277" s="72"/>
      <c r="EB277" s="72"/>
      <c r="EC277" s="72"/>
      <c r="ED277" s="72"/>
      <c r="EE277" s="72"/>
    </row>
    <row r="278" spans="1:256" s="8" customFormat="1" ht="13.5" customHeight="1">
      <c r="A278" s="67"/>
      <c r="B278" s="68"/>
      <c r="C278" s="69"/>
      <c r="D278" s="75" t="s">
        <v>268</v>
      </c>
      <c r="E278" s="69"/>
      <c r="F278" s="76">
        <f>1.9*2.05*7</f>
        <v>27.264999999999997</v>
      </c>
      <c r="G278" s="70"/>
      <c r="H278" s="70"/>
      <c r="I278" s="78"/>
      <c r="J278" s="226"/>
      <c r="K278" s="226"/>
      <c r="L278" s="226"/>
      <c r="M278" s="226"/>
      <c r="N278" s="226"/>
      <c r="O278" s="226"/>
      <c r="P278" s="226"/>
      <c r="Q278" s="226"/>
      <c r="R278" s="226"/>
      <c r="S278" s="226"/>
      <c r="T278" s="226"/>
      <c r="U278" s="226"/>
      <c r="V278" s="226"/>
      <c r="W278" s="226"/>
      <c r="X278" s="226"/>
      <c r="Y278" s="226"/>
      <c r="Z278" s="226"/>
      <c r="AA278" s="226"/>
      <c r="AB278" s="72"/>
      <c r="AC278" s="72"/>
      <c r="AD278" s="72"/>
      <c r="AE278" s="72"/>
      <c r="AF278" s="72"/>
      <c r="AG278" s="72"/>
      <c r="AH278" s="72"/>
      <c r="AI278" s="72"/>
      <c r="AJ278" s="72"/>
      <c r="AK278" s="72"/>
      <c r="AL278" s="72"/>
      <c r="AM278" s="72"/>
      <c r="AN278" s="72"/>
      <c r="AO278" s="72"/>
      <c r="AP278" s="72"/>
      <c r="AQ278" s="72"/>
      <c r="AR278" s="72"/>
      <c r="AS278" s="72"/>
      <c r="AT278" s="72"/>
      <c r="AU278" s="72"/>
      <c r="AV278" s="72"/>
      <c r="AW278" s="72"/>
      <c r="AX278" s="72"/>
      <c r="AY278" s="72"/>
      <c r="AZ278" s="72"/>
      <c r="BA278" s="72"/>
      <c r="BB278" s="72"/>
      <c r="BC278" s="72"/>
      <c r="BD278" s="72"/>
      <c r="BE278" s="72"/>
      <c r="BF278" s="72"/>
      <c r="BG278" s="72"/>
      <c r="BH278" s="72"/>
      <c r="BI278" s="72"/>
      <c r="BJ278" s="72"/>
      <c r="BK278" s="72"/>
      <c r="BL278" s="72"/>
      <c r="BM278" s="72"/>
      <c r="BN278" s="72"/>
      <c r="BO278" s="72"/>
      <c r="BP278" s="72"/>
      <c r="BQ278" s="72"/>
      <c r="BR278" s="72"/>
      <c r="BS278" s="72"/>
      <c r="BT278" s="72"/>
      <c r="BU278" s="72"/>
      <c r="BV278" s="72"/>
      <c r="BW278" s="72"/>
      <c r="BX278" s="72"/>
      <c r="BY278" s="72"/>
      <c r="BZ278" s="72"/>
      <c r="CA278" s="72"/>
      <c r="CB278" s="72"/>
      <c r="CC278" s="72"/>
      <c r="CD278" s="72"/>
      <c r="CE278" s="72"/>
      <c r="CF278" s="72"/>
      <c r="CG278" s="72"/>
      <c r="CH278" s="72"/>
      <c r="CI278" s="72"/>
      <c r="CJ278" s="72"/>
      <c r="CK278" s="72"/>
      <c r="CL278" s="72"/>
      <c r="CM278" s="72"/>
      <c r="CN278" s="72"/>
      <c r="CO278" s="72"/>
      <c r="CP278" s="72"/>
      <c r="CQ278" s="72"/>
      <c r="CR278" s="72"/>
      <c r="CS278" s="72"/>
      <c r="CT278" s="72"/>
      <c r="CU278" s="72"/>
      <c r="CV278" s="72"/>
      <c r="CW278" s="72"/>
      <c r="CX278" s="72"/>
      <c r="CY278" s="72"/>
      <c r="CZ278" s="72"/>
      <c r="DA278" s="72"/>
      <c r="DB278" s="72"/>
      <c r="DC278" s="72"/>
      <c r="DD278" s="72"/>
      <c r="DE278" s="72"/>
      <c r="DF278" s="72"/>
      <c r="DG278" s="72"/>
      <c r="DH278" s="72"/>
      <c r="DI278" s="72"/>
      <c r="DJ278" s="72"/>
      <c r="DK278" s="72"/>
      <c r="DL278" s="72"/>
      <c r="DM278" s="72"/>
      <c r="DN278" s="72"/>
      <c r="DO278" s="72"/>
      <c r="DP278" s="72"/>
      <c r="DQ278" s="72"/>
      <c r="DR278" s="72"/>
      <c r="DS278" s="72"/>
      <c r="DT278" s="72"/>
      <c r="DU278" s="72"/>
      <c r="DV278" s="72"/>
      <c r="DW278" s="72"/>
      <c r="DX278" s="72"/>
      <c r="DY278" s="72"/>
      <c r="DZ278" s="72"/>
      <c r="EA278" s="72"/>
      <c r="EB278" s="72"/>
      <c r="EC278" s="72"/>
      <c r="ED278" s="72"/>
      <c r="EE278" s="72"/>
    </row>
    <row r="279" spans="1:256" s="8" customFormat="1" ht="13.5" customHeight="1">
      <c r="A279" s="159"/>
      <c r="B279" s="67"/>
      <c r="C279" s="74"/>
      <c r="D279" s="75" t="s">
        <v>248</v>
      </c>
      <c r="E279" s="69"/>
      <c r="F279" s="160"/>
      <c r="G279" s="161"/>
      <c r="H279" s="77"/>
      <c r="I279" s="162"/>
      <c r="J279" s="226"/>
      <c r="K279" s="226"/>
      <c r="L279" s="226"/>
      <c r="M279" s="226"/>
      <c r="N279" s="226"/>
      <c r="O279" s="226"/>
      <c r="P279" s="226"/>
      <c r="Q279" s="226"/>
      <c r="R279" s="226"/>
      <c r="S279" s="226"/>
      <c r="T279" s="226"/>
      <c r="U279" s="226"/>
      <c r="V279" s="226"/>
      <c r="W279" s="226"/>
      <c r="X279" s="226"/>
      <c r="Y279" s="226"/>
      <c r="Z279" s="226"/>
      <c r="AA279" s="226"/>
      <c r="AB279" s="72"/>
      <c r="AC279" s="72"/>
      <c r="AD279" s="72"/>
      <c r="AE279" s="72"/>
      <c r="AF279" s="72"/>
      <c r="AG279" s="72"/>
      <c r="AH279" s="72"/>
      <c r="AI279" s="72"/>
      <c r="AJ279" s="72"/>
      <c r="AK279" s="72"/>
      <c r="AL279" s="72"/>
      <c r="AM279" s="72"/>
      <c r="AN279" s="72"/>
      <c r="AO279" s="72"/>
      <c r="AP279" s="72"/>
      <c r="AQ279" s="72"/>
      <c r="AR279" s="72"/>
      <c r="AS279" s="72"/>
      <c r="AT279" s="72"/>
      <c r="AU279" s="72"/>
      <c r="AV279" s="72"/>
      <c r="AW279" s="72"/>
      <c r="AX279" s="72"/>
      <c r="AY279" s="72"/>
      <c r="AZ279" s="72"/>
      <c r="BA279" s="72"/>
      <c r="BB279" s="72"/>
      <c r="BC279" s="72"/>
      <c r="BD279" s="72"/>
      <c r="BE279" s="72"/>
      <c r="BF279" s="72"/>
      <c r="BG279" s="72"/>
      <c r="BH279" s="72"/>
      <c r="BI279" s="72"/>
      <c r="BJ279" s="72"/>
      <c r="BK279" s="72"/>
      <c r="BL279" s="72"/>
      <c r="BM279" s="72"/>
      <c r="BN279" s="72"/>
      <c r="BO279" s="72"/>
      <c r="BP279" s="72"/>
      <c r="BQ279" s="72"/>
      <c r="BR279" s="72"/>
      <c r="BS279" s="72"/>
      <c r="BT279" s="72"/>
      <c r="BU279" s="72"/>
      <c r="BV279" s="72"/>
      <c r="BW279" s="72"/>
      <c r="BX279" s="72"/>
      <c r="BY279" s="72"/>
      <c r="BZ279" s="72"/>
      <c r="CA279" s="72"/>
      <c r="CB279" s="72"/>
      <c r="CC279" s="72"/>
      <c r="CD279" s="72"/>
      <c r="CE279" s="72"/>
      <c r="CF279" s="72"/>
      <c r="CG279" s="72"/>
      <c r="CH279" s="72"/>
      <c r="CI279" s="72"/>
      <c r="CJ279" s="72"/>
      <c r="CK279" s="72"/>
      <c r="CL279" s="72"/>
      <c r="CM279" s="72"/>
      <c r="CN279" s="72"/>
      <c r="CO279" s="72"/>
      <c r="CP279" s="72"/>
      <c r="CQ279" s="72"/>
      <c r="CR279" s="72"/>
      <c r="CS279" s="72"/>
      <c r="CT279" s="72"/>
      <c r="CU279" s="72"/>
      <c r="CV279" s="72"/>
      <c r="CW279" s="72"/>
      <c r="CX279" s="72"/>
      <c r="CY279" s="72"/>
      <c r="CZ279" s="72"/>
      <c r="DA279" s="72"/>
      <c r="DB279" s="72"/>
      <c r="DC279" s="72"/>
      <c r="DD279" s="72"/>
      <c r="DE279" s="72"/>
      <c r="DF279" s="72"/>
      <c r="DG279" s="72"/>
      <c r="DH279" s="72"/>
      <c r="DI279" s="72"/>
      <c r="DJ279" s="72"/>
      <c r="DK279" s="72"/>
      <c r="DL279" s="72"/>
      <c r="DM279" s="72"/>
      <c r="DN279" s="72"/>
      <c r="DO279" s="72"/>
      <c r="DP279" s="72"/>
      <c r="DQ279" s="72"/>
      <c r="DR279" s="72"/>
      <c r="DS279" s="72"/>
      <c r="DT279" s="72"/>
      <c r="DU279" s="72"/>
      <c r="DV279" s="72"/>
      <c r="DW279" s="72"/>
      <c r="DX279" s="72"/>
      <c r="DY279" s="72"/>
      <c r="DZ279" s="72"/>
      <c r="EA279" s="72"/>
      <c r="EB279" s="72"/>
      <c r="EC279" s="72"/>
      <c r="ED279" s="72"/>
      <c r="EE279" s="72"/>
    </row>
    <row r="280" spans="1:256" s="13" customFormat="1" ht="67.5" customHeight="1">
      <c r="A280" s="116"/>
      <c r="B280" s="117"/>
      <c r="C280" s="118"/>
      <c r="D280" s="255" t="s">
        <v>106</v>
      </c>
      <c r="E280" s="75"/>
      <c r="F280" s="112"/>
      <c r="G280" s="138"/>
      <c r="H280" s="70"/>
      <c r="I280" s="113"/>
      <c r="J280" s="244"/>
      <c r="K280" s="240"/>
      <c r="L280" s="240"/>
      <c r="M280" s="240"/>
      <c r="N280" s="240"/>
      <c r="O280" s="226"/>
      <c r="P280" s="226"/>
      <c r="Q280" s="226"/>
      <c r="R280" s="72"/>
      <c r="S280" s="72"/>
      <c r="T280" s="72"/>
      <c r="U280" s="72"/>
      <c r="V280" s="72"/>
      <c r="W280" s="72"/>
      <c r="X280" s="72"/>
      <c r="Y280" s="72"/>
      <c r="Z280" s="72"/>
      <c r="AA280" s="72"/>
      <c r="AB280" s="72"/>
      <c r="AC280" s="72"/>
      <c r="AD280" s="72"/>
      <c r="AE280" s="72"/>
      <c r="AF280" s="72"/>
      <c r="AG280" s="72"/>
      <c r="AH280" s="72"/>
      <c r="AI280" s="72"/>
      <c r="AJ280" s="72"/>
      <c r="AK280" s="72"/>
      <c r="AL280" s="72"/>
      <c r="AM280" s="72"/>
      <c r="AN280" s="72"/>
      <c r="AO280" s="72"/>
      <c r="AP280" s="72"/>
      <c r="AQ280" s="72"/>
      <c r="AR280" s="72"/>
      <c r="AS280" s="72"/>
      <c r="AT280" s="72"/>
      <c r="AU280" s="72"/>
      <c r="AV280" s="72"/>
      <c r="AW280" s="72"/>
      <c r="AX280" s="72"/>
      <c r="AY280" s="72"/>
      <c r="AZ280" s="72"/>
      <c r="BA280" s="72"/>
      <c r="BB280" s="72"/>
      <c r="BC280" s="72"/>
      <c r="BD280" s="72"/>
      <c r="BE280" s="72"/>
      <c r="BF280" s="72"/>
      <c r="BG280" s="72"/>
      <c r="BH280" s="72"/>
      <c r="BI280" s="72"/>
      <c r="BJ280" s="72"/>
      <c r="BK280" s="72"/>
      <c r="BL280" s="72"/>
      <c r="BM280" s="72"/>
      <c r="BN280" s="72"/>
      <c r="BO280" s="72"/>
      <c r="BP280" s="72"/>
      <c r="BQ280" s="72"/>
      <c r="BR280" s="72"/>
      <c r="BS280" s="72"/>
      <c r="BT280" s="72"/>
      <c r="BU280" s="72"/>
      <c r="BV280" s="72"/>
      <c r="BW280" s="72"/>
      <c r="BX280" s="72"/>
      <c r="BY280" s="72"/>
      <c r="BZ280" s="72"/>
      <c r="CA280" s="72"/>
      <c r="CB280" s="72"/>
      <c r="CC280" s="72"/>
      <c r="CD280" s="72"/>
      <c r="CE280" s="72"/>
      <c r="CF280" s="72"/>
      <c r="CG280" s="72"/>
      <c r="CH280" s="72"/>
      <c r="CI280" s="72"/>
      <c r="CJ280" s="72"/>
      <c r="CK280" s="72"/>
      <c r="CL280" s="72"/>
      <c r="CM280" s="72"/>
      <c r="CN280" s="72"/>
      <c r="CO280" s="72"/>
      <c r="CP280" s="72"/>
      <c r="CQ280" s="72"/>
      <c r="CR280" s="72"/>
      <c r="CS280" s="72"/>
      <c r="CT280" s="72"/>
      <c r="CU280" s="72"/>
      <c r="CV280" s="72"/>
      <c r="CW280" s="72"/>
      <c r="CX280" s="72"/>
      <c r="CY280" s="72"/>
      <c r="CZ280" s="72"/>
      <c r="DA280" s="72"/>
      <c r="DB280" s="72"/>
      <c r="DC280" s="72"/>
      <c r="DD280" s="72"/>
      <c r="DE280" s="72"/>
      <c r="DF280" s="72"/>
      <c r="DG280" s="72"/>
      <c r="DH280" s="72"/>
      <c r="DI280" s="72"/>
      <c r="DJ280" s="72"/>
      <c r="DK280" s="72"/>
      <c r="DL280" s="72"/>
      <c r="DM280" s="72"/>
      <c r="DN280" s="72"/>
      <c r="DO280" s="72"/>
      <c r="DP280" s="72"/>
      <c r="DQ280" s="72"/>
      <c r="DR280" s="72"/>
      <c r="DS280" s="72"/>
      <c r="DT280" s="72"/>
      <c r="DU280" s="72"/>
      <c r="DV280" s="72"/>
      <c r="DW280" s="72"/>
      <c r="DX280" s="72"/>
      <c r="DY280" s="72"/>
      <c r="DZ280" s="72"/>
      <c r="EA280" s="72"/>
      <c r="EB280" s="72"/>
      <c r="EC280" s="72"/>
      <c r="ED280" s="72"/>
      <c r="EE280" s="72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  <c r="IQ280" s="8"/>
      <c r="IR280" s="8"/>
      <c r="IS280" s="8"/>
      <c r="IT280" s="8"/>
      <c r="IU280" s="8"/>
      <c r="IV280" s="8"/>
    </row>
    <row r="281" spans="1:256" s="8" customFormat="1" ht="13.5" customHeight="1">
      <c r="A281" s="85">
        <v>69</v>
      </c>
      <c r="B281" s="88" t="s">
        <v>65</v>
      </c>
      <c r="C281" s="88" t="s">
        <v>73</v>
      </c>
      <c r="D281" s="88" t="s">
        <v>74</v>
      </c>
      <c r="E281" s="88" t="s">
        <v>68</v>
      </c>
      <c r="F281" s="89">
        <f>F282</f>
        <v>5</v>
      </c>
      <c r="G281" s="91"/>
      <c r="H281" s="91">
        <f>F281*G281</f>
        <v>0</v>
      </c>
      <c r="I281" s="71" t="s">
        <v>36</v>
      </c>
      <c r="J281" s="250"/>
      <c r="K281" s="226"/>
      <c r="L281" s="226"/>
      <c r="M281" s="226"/>
      <c r="N281" s="226"/>
      <c r="O281" s="226"/>
      <c r="P281" s="226"/>
      <c r="Q281" s="226"/>
      <c r="R281" s="251"/>
      <c r="S281" s="226"/>
      <c r="T281" s="226"/>
      <c r="U281" s="226"/>
      <c r="V281" s="226"/>
      <c r="W281" s="226"/>
      <c r="X281" s="226"/>
      <c r="Y281" s="226"/>
      <c r="Z281" s="226"/>
      <c r="AA281" s="226"/>
      <c r="AB281" s="72"/>
      <c r="AC281" s="72"/>
      <c r="AD281" s="72"/>
      <c r="AE281" s="72"/>
      <c r="AF281" s="72"/>
      <c r="AG281" s="72"/>
      <c r="AH281" s="72"/>
      <c r="AI281" s="72"/>
      <c r="AJ281" s="72"/>
      <c r="AK281" s="72"/>
      <c r="AL281" s="72"/>
      <c r="AM281" s="72"/>
      <c r="AN281" s="72"/>
      <c r="AO281" s="72"/>
      <c r="AP281" s="72"/>
      <c r="AQ281" s="72"/>
      <c r="AR281" s="72"/>
      <c r="AS281" s="72"/>
      <c r="AT281" s="72"/>
      <c r="AU281" s="72"/>
      <c r="AV281" s="72"/>
      <c r="AW281" s="72"/>
      <c r="AX281" s="72"/>
      <c r="AY281" s="72"/>
      <c r="AZ281" s="72"/>
      <c r="BA281" s="72"/>
      <c r="BB281" s="72"/>
      <c r="BC281" s="72"/>
      <c r="BD281" s="72"/>
      <c r="BE281" s="72"/>
      <c r="BF281" s="72"/>
      <c r="BG281" s="72"/>
      <c r="BH281" s="72"/>
      <c r="BI281" s="72"/>
      <c r="BJ281" s="72"/>
      <c r="BK281" s="72"/>
      <c r="BL281" s="72"/>
      <c r="BM281" s="72"/>
      <c r="BN281" s="72"/>
      <c r="BO281" s="72"/>
      <c r="BP281" s="72"/>
      <c r="BQ281" s="72"/>
      <c r="BR281" s="72"/>
      <c r="BS281" s="72"/>
      <c r="BT281" s="72"/>
      <c r="BU281" s="72"/>
      <c r="BV281" s="72"/>
      <c r="BW281" s="72"/>
      <c r="BX281" s="72"/>
      <c r="BY281" s="72"/>
      <c r="BZ281" s="72"/>
      <c r="CA281" s="72"/>
      <c r="CB281" s="72"/>
      <c r="CC281" s="72"/>
      <c r="CD281" s="72"/>
      <c r="CE281" s="72"/>
      <c r="CF281" s="72"/>
      <c r="CG281" s="72"/>
      <c r="CH281" s="72"/>
      <c r="CI281" s="72"/>
      <c r="CJ281" s="72"/>
      <c r="CK281" s="72"/>
      <c r="CL281" s="72"/>
      <c r="CM281" s="72"/>
      <c r="CN281" s="72"/>
      <c r="CO281" s="72"/>
      <c r="CP281" s="72"/>
      <c r="CQ281" s="72"/>
      <c r="CR281" s="72"/>
      <c r="CS281" s="72"/>
      <c r="CT281" s="72"/>
      <c r="CU281" s="72"/>
      <c r="CV281" s="72"/>
      <c r="CW281" s="72"/>
      <c r="CX281" s="72"/>
      <c r="CY281" s="72"/>
      <c r="CZ281" s="72"/>
      <c r="DA281" s="72"/>
      <c r="DB281" s="72"/>
      <c r="DC281" s="72"/>
      <c r="DD281" s="72"/>
      <c r="DE281" s="72"/>
      <c r="DF281" s="72"/>
      <c r="DG281" s="72"/>
      <c r="DH281" s="72"/>
      <c r="DI281" s="72"/>
      <c r="DJ281" s="72"/>
      <c r="DK281" s="72"/>
      <c r="DL281" s="72"/>
      <c r="DM281" s="72"/>
      <c r="DN281" s="72"/>
      <c r="DO281" s="72"/>
      <c r="DP281" s="72"/>
      <c r="DQ281" s="72"/>
      <c r="DR281" s="72"/>
      <c r="DS281" s="72"/>
      <c r="DT281" s="72"/>
      <c r="DU281" s="72"/>
      <c r="DV281" s="72"/>
      <c r="DW281" s="72"/>
      <c r="DX281" s="72"/>
      <c r="DY281" s="72"/>
      <c r="DZ281" s="72"/>
      <c r="EA281" s="72"/>
      <c r="EB281" s="72"/>
      <c r="EC281" s="72"/>
      <c r="ED281" s="72"/>
      <c r="EE281" s="72"/>
    </row>
    <row r="282" spans="1:256" s="8" customFormat="1" ht="13.5" customHeight="1">
      <c r="A282" s="154"/>
      <c r="B282" s="155"/>
      <c r="C282" s="155"/>
      <c r="D282" s="119" t="s">
        <v>80</v>
      </c>
      <c r="E282" s="155"/>
      <c r="F282" s="156">
        <v>5</v>
      </c>
      <c r="G282" s="157"/>
      <c r="H282" s="91"/>
      <c r="I282" s="144"/>
      <c r="J282" s="250"/>
      <c r="K282" s="226"/>
      <c r="L282" s="226"/>
      <c r="M282" s="226"/>
      <c r="N282" s="226"/>
      <c r="O282" s="226"/>
      <c r="P282" s="226"/>
      <c r="Q282" s="226"/>
      <c r="R282" s="251"/>
      <c r="S282" s="226"/>
      <c r="T282" s="226"/>
      <c r="U282" s="226"/>
      <c r="V282" s="226"/>
      <c r="W282" s="226"/>
      <c r="X282" s="226"/>
      <c r="Y282" s="226"/>
      <c r="Z282" s="226"/>
      <c r="AA282" s="226"/>
      <c r="AB282" s="72"/>
      <c r="AC282" s="72"/>
      <c r="AD282" s="72"/>
      <c r="AE282" s="72"/>
      <c r="AF282" s="72"/>
      <c r="AG282" s="72"/>
      <c r="AH282" s="72"/>
      <c r="AI282" s="72"/>
      <c r="AJ282" s="72"/>
      <c r="AK282" s="72"/>
      <c r="AL282" s="72"/>
      <c r="AM282" s="72"/>
      <c r="AN282" s="72"/>
      <c r="AO282" s="72"/>
      <c r="AP282" s="72"/>
      <c r="AQ282" s="72"/>
      <c r="AR282" s="72"/>
      <c r="AS282" s="72"/>
      <c r="AT282" s="72"/>
      <c r="AU282" s="72"/>
      <c r="AV282" s="72"/>
      <c r="AW282" s="72"/>
      <c r="AX282" s="72"/>
      <c r="AY282" s="72"/>
      <c r="AZ282" s="72"/>
      <c r="BA282" s="72"/>
      <c r="BB282" s="72"/>
      <c r="BC282" s="72"/>
      <c r="BD282" s="72"/>
      <c r="BE282" s="72"/>
      <c r="BF282" s="72"/>
      <c r="BG282" s="72"/>
      <c r="BH282" s="72"/>
      <c r="BI282" s="72"/>
      <c r="BJ282" s="72"/>
      <c r="BK282" s="72"/>
      <c r="BL282" s="72"/>
      <c r="BM282" s="72"/>
      <c r="BN282" s="72"/>
      <c r="BO282" s="72"/>
      <c r="BP282" s="72"/>
      <c r="BQ282" s="72"/>
      <c r="BR282" s="72"/>
      <c r="BS282" s="72"/>
      <c r="BT282" s="72"/>
      <c r="BU282" s="72"/>
      <c r="BV282" s="72"/>
      <c r="BW282" s="72"/>
      <c r="BX282" s="72"/>
      <c r="BY282" s="72"/>
      <c r="BZ282" s="72"/>
      <c r="CA282" s="72"/>
      <c r="CB282" s="72"/>
      <c r="CC282" s="72"/>
      <c r="CD282" s="72"/>
      <c r="CE282" s="72"/>
      <c r="CF282" s="72"/>
      <c r="CG282" s="72"/>
      <c r="CH282" s="72"/>
      <c r="CI282" s="72"/>
      <c r="CJ282" s="72"/>
      <c r="CK282" s="72"/>
      <c r="CL282" s="72"/>
      <c r="CM282" s="72"/>
      <c r="CN282" s="72"/>
      <c r="CO282" s="72"/>
      <c r="CP282" s="72"/>
      <c r="CQ282" s="72"/>
      <c r="CR282" s="72"/>
      <c r="CS282" s="72"/>
      <c r="CT282" s="72"/>
      <c r="CU282" s="72"/>
      <c r="CV282" s="72"/>
      <c r="CW282" s="72"/>
      <c r="CX282" s="72"/>
      <c r="CY282" s="72"/>
      <c r="CZ282" s="72"/>
      <c r="DA282" s="72"/>
      <c r="DB282" s="72"/>
      <c r="DC282" s="72"/>
      <c r="DD282" s="72"/>
      <c r="DE282" s="72"/>
      <c r="DF282" s="72"/>
      <c r="DG282" s="72"/>
      <c r="DH282" s="72"/>
      <c r="DI282" s="72"/>
      <c r="DJ282" s="72"/>
      <c r="DK282" s="72"/>
      <c r="DL282" s="72"/>
      <c r="DM282" s="72"/>
      <c r="DN282" s="72"/>
      <c r="DO282" s="72"/>
      <c r="DP282" s="72"/>
      <c r="DQ282" s="72"/>
      <c r="DR282" s="72"/>
      <c r="DS282" s="72"/>
      <c r="DT282" s="72"/>
      <c r="DU282" s="72"/>
      <c r="DV282" s="72"/>
      <c r="DW282" s="72"/>
      <c r="DX282" s="72"/>
      <c r="DY282" s="72"/>
      <c r="DZ282" s="72"/>
      <c r="EA282" s="72"/>
      <c r="EB282" s="72"/>
      <c r="EC282" s="72"/>
      <c r="ED282" s="72"/>
      <c r="EE282" s="72"/>
    </row>
    <row r="283" spans="1:256" s="8" customFormat="1" ht="13.5" customHeight="1">
      <c r="A283" s="154"/>
      <c r="B283" s="155"/>
      <c r="C283" s="155"/>
      <c r="D283" s="119" t="s">
        <v>76</v>
      </c>
      <c r="E283" s="155"/>
      <c r="F283" s="156"/>
      <c r="G283" s="157"/>
      <c r="H283" s="91"/>
      <c r="I283" s="144"/>
      <c r="J283" s="250"/>
      <c r="K283" s="226"/>
      <c r="L283" s="226"/>
      <c r="M283" s="226"/>
      <c r="N283" s="226"/>
      <c r="O283" s="226"/>
      <c r="P283" s="226"/>
      <c r="Q283" s="226"/>
      <c r="R283" s="251"/>
      <c r="S283" s="226"/>
      <c r="T283" s="226"/>
      <c r="U283" s="226"/>
      <c r="V283" s="226"/>
      <c r="W283" s="226"/>
      <c r="X283" s="226"/>
      <c r="Y283" s="226"/>
      <c r="Z283" s="226"/>
      <c r="AA283" s="226"/>
      <c r="AB283" s="72"/>
      <c r="AC283" s="72"/>
      <c r="AD283" s="72"/>
      <c r="AE283" s="72"/>
      <c r="AF283" s="72"/>
      <c r="AG283" s="72"/>
      <c r="AH283" s="72"/>
      <c r="AI283" s="72"/>
      <c r="AJ283" s="72"/>
      <c r="AK283" s="72"/>
      <c r="AL283" s="72"/>
      <c r="AM283" s="72"/>
      <c r="AN283" s="72"/>
      <c r="AO283" s="72"/>
      <c r="AP283" s="72"/>
      <c r="AQ283" s="72"/>
      <c r="AR283" s="72"/>
      <c r="AS283" s="72"/>
      <c r="AT283" s="72"/>
      <c r="AU283" s="72"/>
      <c r="AV283" s="72"/>
      <c r="AW283" s="72"/>
      <c r="AX283" s="72"/>
      <c r="AY283" s="72"/>
      <c r="AZ283" s="72"/>
      <c r="BA283" s="72"/>
      <c r="BB283" s="72"/>
      <c r="BC283" s="72"/>
      <c r="BD283" s="72"/>
      <c r="BE283" s="72"/>
      <c r="BF283" s="72"/>
      <c r="BG283" s="72"/>
      <c r="BH283" s="72"/>
      <c r="BI283" s="72"/>
      <c r="BJ283" s="72"/>
      <c r="BK283" s="72"/>
      <c r="BL283" s="72"/>
      <c r="BM283" s="72"/>
      <c r="BN283" s="72"/>
      <c r="BO283" s="72"/>
      <c r="BP283" s="72"/>
      <c r="BQ283" s="72"/>
      <c r="BR283" s="72"/>
      <c r="BS283" s="72"/>
      <c r="BT283" s="72"/>
      <c r="BU283" s="72"/>
      <c r="BV283" s="72"/>
      <c r="BW283" s="72"/>
      <c r="BX283" s="72"/>
      <c r="BY283" s="72"/>
      <c r="BZ283" s="72"/>
      <c r="CA283" s="72"/>
      <c r="CB283" s="72"/>
      <c r="CC283" s="72"/>
      <c r="CD283" s="72"/>
      <c r="CE283" s="72"/>
      <c r="CF283" s="72"/>
      <c r="CG283" s="72"/>
      <c r="CH283" s="72"/>
      <c r="CI283" s="72"/>
      <c r="CJ283" s="72"/>
      <c r="CK283" s="72"/>
      <c r="CL283" s="72"/>
      <c r="CM283" s="72"/>
      <c r="CN283" s="72"/>
      <c r="CO283" s="72"/>
      <c r="CP283" s="72"/>
      <c r="CQ283" s="72"/>
      <c r="CR283" s="72"/>
      <c r="CS283" s="72"/>
      <c r="CT283" s="72"/>
      <c r="CU283" s="72"/>
      <c r="CV283" s="72"/>
      <c r="CW283" s="72"/>
      <c r="CX283" s="72"/>
      <c r="CY283" s="72"/>
      <c r="CZ283" s="72"/>
      <c r="DA283" s="72"/>
      <c r="DB283" s="72"/>
      <c r="DC283" s="72"/>
      <c r="DD283" s="72"/>
      <c r="DE283" s="72"/>
      <c r="DF283" s="72"/>
      <c r="DG283" s="72"/>
      <c r="DH283" s="72"/>
      <c r="DI283" s="72"/>
      <c r="DJ283" s="72"/>
      <c r="DK283" s="72"/>
      <c r="DL283" s="72"/>
      <c r="DM283" s="72"/>
      <c r="DN283" s="72"/>
      <c r="DO283" s="72"/>
      <c r="DP283" s="72"/>
      <c r="DQ283" s="72"/>
      <c r="DR283" s="72"/>
      <c r="DS283" s="72"/>
      <c r="DT283" s="72"/>
      <c r="DU283" s="72"/>
      <c r="DV283" s="72"/>
      <c r="DW283" s="72"/>
      <c r="DX283" s="72"/>
      <c r="DY283" s="72"/>
      <c r="DZ283" s="72"/>
      <c r="EA283" s="72"/>
      <c r="EB283" s="72"/>
      <c r="EC283" s="72"/>
      <c r="ED283" s="72"/>
      <c r="EE283" s="72"/>
    </row>
    <row r="284" spans="1:256" s="41" customFormat="1" ht="13.5" customHeight="1">
      <c r="A284" s="140"/>
      <c r="B284" s="141"/>
      <c r="C284" s="141">
        <v>767</v>
      </c>
      <c r="D284" s="141" t="s">
        <v>117</v>
      </c>
      <c r="E284" s="141"/>
      <c r="F284" s="142"/>
      <c r="G284" s="143"/>
      <c r="H284" s="143">
        <f>SUM(H285:H291)</f>
        <v>0</v>
      </c>
      <c r="I284" s="144"/>
    </row>
    <row r="285" spans="1:256" s="8" customFormat="1" ht="13.5" customHeight="1">
      <c r="A285" s="67">
        <v>70</v>
      </c>
      <c r="B285" s="68" t="s">
        <v>269</v>
      </c>
      <c r="C285" s="69">
        <v>767661811</v>
      </c>
      <c r="D285" s="69" t="s">
        <v>270</v>
      </c>
      <c r="E285" s="69" t="s">
        <v>35</v>
      </c>
      <c r="F285" s="101">
        <f>SUM(F287:F287)</f>
        <v>17.700000000000003</v>
      </c>
      <c r="G285" s="70"/>
      <c r="H285" s="70">
        <f>F285*G285</f>
        <v>0</v>
      </c>
      <c r="I285" s="71" t="s">
        <v>36</v>
      </c>
      <c r="J285" s="308"/>
      <c r="K285" s="226"/>
      <c r="L285" s="226"/>
      <c r="M285" s="226"/>
      <c r="N285" s="226"/>
      <c r="O285" s="226"/>
      <c r="P285" s="226"/>
      <c r="Q285" s="226"/>
      <c r="R285" s="226"/>
      <c r="S285" s="226"/>
      <c r="T285" s="226"/>
      <c r="U285" s="226"/>
      <c r="V285" s="226"/>
      <c r="W285" s="226"/>
      <c r="X285" s="226"/>
      <c r="Y285" s="226"/>
      <c r="Z285" s="226"/>
      <c r="AA285" s="226"/>
      <c r="AB285" s="72"/>
      <c r="AC285" s="72"/>
      <c r="AD285" s="72"/>
      <c r="AE285" s="72"/>
      <c r="AF285" s="72"/>
      <c r="AG285" s="72"/>
      <c r="AH285" s="72"/>
      <c r="AI285" s="72"/>
      <c r="AJ285" s="72"/>
      <c r="AK285" s="72"/>
      <c r="AL285" s="72"/>
      <c r="AM285" s="72"/>
      <c r="AN285" s="72"/>
      <c r="AO285" s="72"/>
      <c r="AP285" s="72"/>
      <c r="AQ285" s="72"/>
      <c r="AR285" s="72"/>
      <c r="AS285" s="72"/>
      <c r="AT285" s="72"/>
      <c r="AU285" s="72"/>
      <c r="AV285" s="72"/>
      <c r="AW285" s="72"/>
      <c r="AX285" s="72"/>
      <c r="AY285" s="72"/>
      <c r="AZ285" s="72"/>
      <c r="BA285" s="72"/>
      <c r="BB285" s="72"/>
      <c r="BC285" s="72"/>
      <c r="BD285" s="72"/>
      <c r="BE285" s="72"/>
      <c r="BF285" s="72"/>
      <c r="BG285" s="72"/>
      <c r="BH285" s="72"/>
      <c r="BI285" s="72"/>
      <c r="BJ285" s="72"/>
      <c r="BK285" s="72"/>
      <c r="BL285" s="72"/>
      <c r="BM285" s="72"/>
      <c r="BN285" s="72"/>
      <c r="BO285" s="72"/>
      <c r="BP285" s="72"/>
      <c r="BQ285" s="72"/>
      <c r="BR285" s="72"/>
      <c r="BS285" s="72"/>
      <c r="BT285" s="72"/>
      <c r="BU285" s="72"/>
      <c r="BV285" s="72"/>
      <c r="BW285" s="72"/>
      <c r="BX285" s="72"/>
      <c r="BY285" s="72"/>
      <c r="BZ285" s="72"/>
      <c r="CA285" s="72"/>
      <c r="CB285" s="72"/>
      <c r="CC285" s="72"/>
      <c r="CD285" s="72"/>
      <c r="CE285" s="72"/>
      <c r="CF285" s="72"/>
      <c r="CG285" s="72"/>
      <c r="CH285" s="72"/>
      <c r="CI285" s="72"/>
      <c r="CJ285" s="72"/>
      <c r="CK285" s="72"/>
      <c r="CL285" s="72"/>
      <c r="CM285" s="72"/>
      <c r="CN285" s="72"/>
      <c r="CO285" s="72"/>
      <c r="CP285" s="72"/>
      <c r="CQ285" s="72"/>
      <c r="CR285" s="72"/>
      <c r="CS285" s="72"/>
      <c r="CT285" s="72"/>
      <c r="CU285" s="72"/>
      <c r="CV285" s="72"/>
      <c r="CW285" s="72"/>
      <c r="CX285" s="72"/>
      <c r="CY285" s="72"/>
      <c r="CZ285" s="72"/>
      <c r="DA285" s="72"/>
      <c r="DB285" s="72"/>
      <c r="DC285" s="72"/>
      <c r="DD285" s="72"/>
      <c r="DE285" s="72"/>
      <c r="DF285" s="72"/>
      <c r="DG285" s="72"/>
      <c r="DH285" s="72"/>
      <c r="DI285" s="72"/>
      <c r="DJ285" s="72"/>
      <c r="DK285" s="72"/>
      <c r="DL285" s="72"/>
      <c r="DM285" s="72"/>
      <c r="DN285" s="72"/>
      <c r="DO285" s="72"/>
      <c r="DP285" s="72"/>
      <c r="DQ285" s="72"/>
      <c r="DR285" s="72"/>
      <c r="DS285" s="72"/>
      <c r="DT285" s="72"/>
      <c r="DU285" s="72"/>
      <c r="DV285" s="72"/>
      <c r="DW285" s="72"/>
      <c r="DX285" s="72"/>
      <c r="DY285" s="72"/>
      <c r="DZ285" s="72"/>
      <c r="EA285" s="72"/>
      <c r="EB285" s="72"/>
      <c r="EC285" s="72"/>
      <c r="ED285" s="72"/>
      <c r="EE285" s="72"/>
    </row>
    <row r="286" spans="1:256" s="8" customFormat="1" ht="13.5" customHeight="1">
      <c r="A286" s="67"/>
      <c r="B286" s="68"/>
      <c r="C286" s="69"/>
      <c r="D286" s="75" t="s">
        <v>271</v>
      </c>
      <c r="E286" s="69"/>
      <c r="F286" s="76"/>
      <c r="G286" s="70"/>
      <c r="H286" s="70"/>
      <c r="I286" s="78"/>
      <c r="J286" s="226"/>
      <c r="K286" s="226"/>
      <c r="L286" s="226"/>
      <c r="M286" s="226"/>
      <c r="N286" s="226"/>
      <c r="O286" s="226"/>
      <c r="P286" s="226"/>
      <c r="Q286" s="226"/>
      <c r="R286" s="226"/>
      <c r="S286" s="226"/>
      <c r="T286" s="226"/>
      <c r="U286" s="226"/>
      <c r="V286" s="226"/>
      <c r="W286" s="226"/>
      <c r="X286" s="226"/>
      <c r="Y286" s="226"/>
      <c r="Z286" s="226"/>
      <c r="AA286" s="226"/>
      <c r="AB286" s="72"/>
      <c r="AC286" s="72"/>
      <c r="AD286" s="72"/>
      <c r="AE286" s="72"/>
      <c r="AF286" s="72"/>
      <c r="AG286" s="72"/>
      <c r="AH286" s="72"/>
      <c r="AI286" s="72"/>
      <c r="AJ286" s="72"/>
      <c r="AK286" s="72"/>
      <c r="AL286" s="72"/>
      <c r="AM286" s="72"/>
      <c r="AN286" s="72"/>
      <c r="AO286" s="72"/>
      <c r="AP286" s="72"/>
      <c r="AQ286" s="72"/>
      <c r="AR286" s="72"/>
      <c r="AS286" s="72"/>
      <c r="AT286" s="72"/>
      <c r="AU286" s="72"/>
      <c r="AV286" s="72"/>
      <c r="AW286" s="72"/>
      <c r="AX286" s="72"/>
      <c r="AY286" s="72"/>
      <c r="AZ286" s="72"/>
      <c r="BA286" s="72"/>
      <c r="BB286" s="72"/>
      <c r="BC286" s="72"/>
      <c r="BD286" s="72"/>
      <c r="BE286" s="72"/>
      <c r="BF286" s="72"/>
      <c r="BG286" s="72"/>
      <c r="BH286" s="72"/>
      <c r="BI286" s="72"/>
      <c r="BJ286" s="72"/>
      <c r="BK286" s="72"/>
      <c r="BL286" s="72"/>
      <c r="BM286" s="72"/>
      <c r="BN286" s="72"/>
      <c r="BO286" s="72"/>
      <c r="BP286" s="72"/>
      <c r="BQ286" s="72"/>
      <c r="BR286" s="72"/>
      <c r="BS286" s="72"/>
      <c r="BT286" s="72"/>
      <c r="BU286" s="72"/>
      <c r="BV286" s="72"/>
      <c r="BW286" s="72"/>
      <c r="BX286" s="72"/>
      <c r="BY286" s="72"/>
      <c r="BZ286" s="72"/>
      <c r="CA286" s="72"/>
      <c r="CB286" s="72"/>
      <c r="CC286" s="72"/>
      <c r="CD286" s="72"/>
      <c r="CE286" s="72"/>
      <c r="CF286" s="72"/>
      <c r="CG286" s="72"/>
      <c r="CH286" s="72"/>
      <c r="CI286" s="72"/>
      <c r="CJ286" s="72"/>
      <c r="CK286" s="72"/>
      <c r="CL286" s="72"/>
      <c r="CM286" s="72"/>
      <c r="CN286" s="72"/>
      <c r="CO286" s="72"/>
      <c r="CP286" s="72"/>
      <c r="CQ286" s="72"/>
      <c r="CR286" s="72"/>
      <c r="CS286" s="72"/>
      <c r="CT286" s="72"/>
      <c r="CU286" s="72"/>
      <c r="CV286" s="72"/>
      <c r="CW286" s="72"/>
      <c r="CX286" s="72"/>
      <c r="CY286" s="72"/>
      <c r="CZ286" s="72"/>
      <c r="DA286" s="72"/>
      <c r="DB286" s="72"/>
      <c r="DC286" s="72"/>
      <c r="DD286" s="72"/>
      <c r="DE286" s="72"/>
      <c r="DF286" s="72"/>
      <c r="DG286" s="72"/>
      <c r="DH286" s="72"/>
      <c r="DI286" s="72"/>
      <c r="DJ286" s="72"/>
      <c r="DK286" s="72"/>
      <c r="DL286" s="72"/>
      <c r="DM286" s="72"/>
      <c r="DN286" s="72"/>
      <c r="DO286" s="72"/>
      <c r="DP286" s="72"/>
      <c r="DQ286" s="72"/>
      <c r="DR286" s="72"/>
      <c r="DS286" s="72"/>
      <c r="DT286" s="72"/>
      <c r="DU286" s="72"/>
      <c r="DV286" s="72"/>
      <c r="DW286" s="72"/>
      <c r="DX286" s="72"/>
      <c r="DY286" s="72"/>
      <c r="DZ286" s="72"/>
      <c r="EA286" s="72"/>
      <c r="EB286" s="72"/>
      <c r="EC286" s="72"/>
      <c r="ED286" s="72"/>
      <c r="EE286" s="72"/>
    </row>
    <row r="287" spans="1:256" s="8" customFormat="1" ht="13.5" customHeight="1">
      <c r="A287" s="67"/>
      <c r="B287" s="68"/>
      <c r="C287" s="69"/>
      <c r="D287" s="75" t="s">
        <v>272</v>
      </c>
      <c r="E287" s="69"/>
      <c r="F287" s="76">
        <f>(1.7+2.1*2)*3</f>
        <v>17.700000000000003</v>
      </c>
      <c r="G287" s="70"/>
      <c r="H287" s="70"/>
      <c r="I287" s="78"/>
      <c r="J287" s="226"/>
      <c r="K287" s="226"/>
      <c r="L287" s="226"/>
      <c r="M287" s="226"/>
      <c r="N287" s="226"/>
      <c r="O287" s="226"/>
      <c r="P287" s="226"/>
      <c r="Q287" s="226"/>
      <c r="R287" s="226"/>
      <c r="S287" s="226"/>
      <c r="T287" s="226"/>
      <c r="U287" s="226"/>
      <c r="V287" s="226"/>
      <c r="W287" s="226"/>
      <c r="X287" s="226"/>
      <c r="Y287" s="226"/>
      <c r="Z287" s="226"/>
      <c r="AA287" s="226"/>
      <c r="AB287" s="72"/>
      <c r="AC287" s="72"/>
      <c r="AD287" s="72"/>
      <c r="AE287" s="72"/>
      <c r="AF287" s="72"/>
      <c r="AG287" s="72"/>
      <c r="AH287" s="72"/>
      <c r="AI287" s="72"/>
      <c r="AJ287" s="72"/>
      <c r="AK287" s="72"/>
      <c r="AL287" s="72"/>
      <c r="AM287" s="72"/>
      <c r="AN287" s="72"/>
      <c r="AO287" s="72"/>
      <c r="AP287" s="72"/>
      <c r="AQ287" s="72"/>
      <c r="AR287" s="72"/>
      <c r="AS287" s="72"/>
      <c r="AT287" s="72"/>
      <c r="AU287" s="72"/>
      <c r="AV287" s="72"/>
      <c r="AW287" s="72"/>
      <c r="AX287" s="72"/>
      <c r="AY287" s="72"/>
      <c r="AZ287" s="72"/>
      <c r="BA287" s="72"/>
      <c r="BB287" s="72"/>
      <c r="BC287" s="72"/>
      <c r="BD287" s="72"/>
      <c r="BE287" s="72"/>
      <c r="BF287" s="72"/>
      <c r="BG287" s="72"/>
      <c r="BH287" s="72"/>
      <c r="BI287" s="72"/>
      <c r="BJ287" s="72"/>
      <c r="BK287" s="72"/>
      <c r="BL287" s="72"/>
      <c r="BM287" s="72"/>
      <c r="BN287" s="72"/>
      <c r="BO287" s="72"/>
      <c r="BP287" s="72"/>
      <c r="BQ287" s="72"/>
      <c r="BR287" s="72"/>
      <c r="BS287" s="72"/>
      <c r="BT287" s="72"/>
      <c r="BU287" s="72"/>
      <c r="BV287" s="72"/>
      <c r="BW287" s="72"/>
      <c r="BX287" s="72"/>
      <c r="BY287" s="72"/>
      <c r="BZ287" s="72"/>
      <c r="CA287" s="72"/>
      <c r="CB287" s="72"/>
      <c r="CC287" s="72"/>
      <c r="CD287" s="72"/>
      <c r="CE287" s="72"/>
      <c r="CF287" s="72"/>
      <c r="CG287" s="72"/>
      <c r="CH287" s="72"/>
      <c r="CI287" s="72"/>
      <c r="CJ287" s="72"/>
      <c r="CK287" s="72"/>
      <c r="CL287" s="72"/>
      <c r="CM287" s="72"/>
      <c r="CN287" s="72"/>
      <c r="CO287" s="72"/>
      <c r="CP287" s="72"/>
      <c r="CQ287" s="72"/>
      <c r="CR287" s="72"/>
      <c r="CS287" s="72"/>
      <c r="CT287" s="72"/>
      <c r="CU287" s="72"/>
      <c r="CV287" s="72"/>
      <c r="CW287" s="72"/>
      <c r="CX287" s="72"/>
      <c r="CY287" s="72"/>
      <c r="CZ287" s="72"/>
      <c r="DA287" s="72"/>
      <c r="DB287" s="72"/>
      <c r="DC287" s="72"/>
      <c r="DD287" s="72"/>
      <c r="DE287" s="72"/>
      <c r="DF287" s="72"/>
      <c r="DG287" s="72"/>
      <c r="DH287" s="72"/>
      <c r="DI287" s="72"/>
      <c r="DJ287" s="72"/>
      <c r="DK287" s="72"/>
      <c r="DL287" s="72"/>
      <c r="DM287" s="72"/>
      <c r="DN287" s="72"/>
      <c r="DO287" s="72"/>
      <c r="DP287" s="72"/>
      <c r="DQ287" s="72"/>
      <c r="DR287" s="72"/>
      <c r="DS287" s="72"/>
      <c r="DT287" s="72"/>
      <c r="DU287" s="72"/>
      <c r="DV287" s="72"/>
      <c r="DW287" s="72"/>
      <c r="DX287" s="72"/>
      <c r="DY287" s="72"/>
      <c r="DZ287" s="72"/>
      <c r="EA287" s="72"/>
      <c r="EB287" s="72"/>
      <c r="EC287" s="72"/>
      <c r="ED287" s="72"/>
      <c r="EE287" s="72"/>
    </row>
    <row r="288" spans="1:256" s="8" customFormat="1" ht="13.5" customHeight="1">
      <c r="A288" s="67"/>
      <c r="B288" s="68"/>
      <c r="C288" s="69"/>
      <c r="D288" s="75" t="s">
        <v>273</v>
      </c>
      <c r="E288" s="69"/>
      <c r="F288" s="76"/>
      <c r="G288" s="70"/>
      <c r="H288" s="70"/>
      <c r="I288" s="78"/>
      <c r="J288" s="226"/>
      <c r="K288" s="226"/>
      <c r="L288" s="226"/>
      <c r="M288" s="226"/>
      <c r="N288" s="226"/>
      <c r="O288" s="226"/>
      <c r="P288" s="226"/>
      <c r="Q288" s="226"/>
      <c r="R288" s="226"/>
      <c r="S288" s="226"/>
      <c r="T288" s="226"/>
      <c r="U288" s="226"/>
      <c r="V288" s="226"/>
      <c r="W288" s="226"/>
      <c r="X288" s="226"/>
      <c r="Y288" s="226"/>
      <c r="Z288" s="226"/>
      <c r="AA288" s="226"/>
      <c r="AB288" s="72"/>
      <c r="AC288" s="72"/>
      <c r="AD288" s="72"/>
      <c r="AE288" s="72"/>
      <c r="AF288" s="72"/>
      <c r="AG288" s="72"/>
      <c r="AH288" s="72"/>
      <c r="AI288" s="72"/>
      <c r="AJ288" s="72"/>
      <c r="AK288" s="72"/>
      <c r="AL288" s="72"/>
      <c r="AM288" s="72"/>
      <c r="AN288" s="72"/>
      <c r="AO288" s="72"/>
      <c r="AP288" s="72"/>
      <c r="AQ288" s="72"/>
      <c r="AR288" s="72"/>
      <c r="AS288" s="72"/>
      <c r="AT288" s="72"/>
      <c r="AU288" s="72"/>
      <c r="AV288" s="72"/>
      <c r="AW288" s="72"/>
      <c r="AX288" s="72"/>
      <c r="AY288" s="72"/>
      <c r="AZ288" s="72"/>
      <c r="BA288" s="72"/>
      <c r="BB288" s="72"/>
      <c r="BC288" s="72"/>
      <c r="BD288" s="72"/>
      <c r="BE288" s="72"/>
      <c r="BF288" s="72"/>
      <c r="BG288" s="72"/>
      <c r="BH288" s="72"/>
      <c r="BI288" s="72"/>
      <c r="BJ288" s="72"/>
      <c r="BK288" s="72"/>
      <c r="BL288" s="72"/>
      <c r="BM288" s="72"/>
      <c r="BN288" s="72"/>
      <c r="BO288" s="72"/>
      <c r="BP288" s="72"/>
      <c r="BQ288" s="72"/>
      <c r="BR288" s="72"/>
      <c r="BS288" s="72"/>
      <c r="BT288" s="72"/>
      <c r="BU288" s="72"/>
      <c r="BV288" s="72"/>
      <c r="BW288" s="72"/>
      <c r="BX288" s="72"/>
      <c r="BY288" s="72"/>
      <c r="BZ288" s="72"/>
      <c r="CA288" s="72"/>
      <c r="CB288" s="72"/>
      <c r="CC288" s="72"/>
      <c r="CD288" s="72"/>
      <c r="CE288" s="72"/>
      <c r="CF288" s="72"/>
      <c r="CG288" s="72"/>
      <c r="CH288" s="72"/>
      <c r="CI288" s="72"/>
      <c r="CJ288" s="72"/>
      <c r="CK288" s="72"/>
      <c r="CL288" s="72"/>
      <c r="CM288" s="72"/>
      <c r="CN288" s="72"/>
      <c r="CO288" s="72"/>
      <c r="CP288" s="72"/>
      <c r="CQ288" s="72"/>
      <c r="CR288" s="72"/>
      <c r="CS288" s="72"/>
      <c r="CT288" s="72"/>
      <c r="CU288" s="72"/>
      <c r="CV288" s="72"/>
      <c r="CW288" s="72"/>
      <c r="CX288" s="72"/>
      <c r="CY288" s="72"/>
      <c r="CZ288" s="72"/>
      <c r="DA288" s="72"/>
      <c r="DB288" s="72"/>
      <c r="DC288" s="72"/>
      <c r="DD288" s="72"/>
      <c r="DE288" s="72"/>
      <c r="DF288" s="72"/>
      <c r="DG288" s="72"/>
      <c r="DH288" s="72"/>
      <c r="DI288" s="72"/>
      <c r="DJ288" s="72"/>
      <c r="DK288" s="72"/>
      <c r="DL288" s="72"/>
      <c r="DM288" s="72"/>
      <c r="DN288" s="72"/>
      <c r="DO288" s="72"/>
      <c r="DP288" s="72"/>
      <c r="DQ288" s="72"/>
      <c r="DR288" s="72"/>
      <c r="DS288" s="72"/>
      <c r="DT288" s="72"/>
      <c r="DU288" s="72"/>
      <c r="DV288" s="72"/>
      <c r="DW288" s="72"/>
      <c r="DX288" s="72"/>
      <c r="DY288" s="72"/>
      <c r="DZ288" s="72"/>
      <c r="EA288" s="72"/>
      <c r="EB288" s="72"/>
      <c r="EC288" s="72"/>
      <c r="ED288" s="72"/>
      <c r="EE288" s="72"/>
    </row>
    <row r="289" spans="1:256" s="8" customFormat="1" ht="13.5" customHeight="1">
      <c r="A289" s="85">
        <v>71</v>
      </c>
      <c r="B289" s="88" t="s">
        <v>65</v>
      </c>
      <c r="C289" s="88" t="s">
        <v>73</v>
      </c>
      <c r="D289" s="88" t="s">
        <v>74</v>
      </c>
      <c r="E289" s="88" t="s">
        <v>68</v>
      </c>
      <c r="F289" s="89">
        <f>F290</f>
        <v>1</v>
      </c>
      <c r="G289" s="91"/>
      <c r="H289" s="91">
        <f>F289*G289</f>
        <v>0</v>
      </c>
      <c r="I289" s="71" t="s">
        <v>36</v>
      </c>
      <c r="J289" s="250"/>
      <c r="K289" s="226"/>
      <c r="L289" s="226"/>
      <c r="M289" s="226"/>
      <c r="N289" s="226"/>
      <c r="O289" s="226"/>
      <c r="P289" s="226"/>
      <c r="Q289" s="226"/>
      <c r="R289" s="251"/>
      <c r="S289" s="226"/>
      <c r="T289" s="226"/>
      <c r="U289" s="226"/>
      <c r="V289" s="226"/>
      <c r="W289" s="226"/>
      <c r="X289" s="226"/>
      <c r="Y289" s="226"/>
      <c r="Z289" s="226"/>
      <c r="AA289" s="226"/>
      <c r="AB289" s="72"/>
      <c r="AC289" s="72"/>
      <c r="AD289" s="72"/>
      <c r="AE289" s="72"/>
      <c r="AF289" s="72"/>
      <c r="AG289" s="72"/>
      <c r="AH289" s="72"/>
      <c r="AI289" s="72"/>
      <c r="AJ289" s="72"/>
      <c r="AK289" s="72"/>
      <c r="AL289" s="72"/>
      <c r="AM289" s="72"/>
      <c r="AN289" s="72"/>
      <c r="AO289" s="72"/>
      <c r="AP289" s="72"/>
      <c r="AQ289" s="72"/>
      <c r="AR289" s="72"/>
      <c r="AS289" s="72"/>
      <c r="AT289" s="72"/>
      <c r="AU289" s="72"/>
      <c r="AV289" s="72"/>
      <c r="AW289" s="72"/>
      <c r="AX289" s="72"/>
      <c r="AY289" s="72"/>
      <c r="AZ289" s="72"/>
      <c r="BA289" s="72"/>
      <c r="BB289" s="72"/>
      <c r="BC289" s="72"/>
      <c r="BD289" s="72"/>
      <c r="BE289" s="72"/>
      <c r="BF289" s="72"/>
      <c r="BG289" s="72"/>
      <c r="BH289" s="72"/>
      <c r="BI289" s="72"/>
      <c r="BJ289" s="72"/>
      <c r="BK289" s="72"/>
      <c r="BL289" s="72"/>
      <c r="BM289" s="72"/>
      <c r="BN289" s="72"/>
      <c r="BO289" s="72"/>
      <c r="BP289" s="72"/>
      <c r="BQ289" s="72"/>
      <c r="BR289" s="72"/>
      <c r="BS289" s="72"/>
      <c r="BT289" s="72"/>
      <c r="BU289" s="72"/>
      <c r="BV289" s="72"/>
      <c r="BW289" s="72"/>
      <c r="BX289" s="72"/>
      <c r="BY289" s="72"/>
      <c r="BZ289" s="72"/>
      <c r="CA289" s="72"/>
      <c r="CB289" s="72"/>
      <c r="CC289" s="72"/>
      <c r="CD289" s="72"/>
      <c r="CE289" s="72"/>
      <c r="CF289" s="72"/>
      <c r="CG289" s="72"/>
      <c r="CH289" s="72"/>
      <c r="CI289" s="72"/>
      <c r="CJ289" s="72"/>
      <c r="CK289" s="72"/>
      <c r="CL289" s="72"/>
      <c r="CM289" s="72"/>
      <c r="CN289" s="72"/>
      <c r="CO289" s="72"/>
      <c r="CP289" s="72"/>
      <c r="CQ289" s="72"/>
      <c r="CR289" s="72"/>
      <c r="CS289" s="72"/>
      <c r="CT289" s="72"/>
      <c r="CU289" s="72"/>
      <c r="CV289" s="72"/>
      <c r="CW289" s="72"/>
      <c r="CX289" s="72"/>
      <c r="CY289" s="72"/>
      <c r="CZ289" s="72"/>
      <c r="DA289" s="72"/>
      <c r="DB289" s="72"/>
      <c r="DC289" s="72"/>
      <c r="DD289" s="72"/>
      <c r="DE289" s="72"/>
      <c r="DF289" s="72"/>
      <c r="DG289" s="72"/>
      <c r="DH289" s="72"/>
      <c r="DI289" s="72"/>
      <c r="DJ289" s="72"/>
      <c r="DK289" s="72"/>
      <c r="DL289" s="72"/>
      <c r="DM289" s="72"/>
      <c r="DN289" s="72"/>
      <c r="DO289" s="72"/>
      <c r="DP289" s="72"/>
      <c r="DQ289" s="72"/>
      <c r="DR289" s="72"/>
      <c r="DS289" s="72"/>
      <c r="DT289" s="72"/>
      <c r="DU289" s="72"/>
      <c r="DV289" s="72"/>
      <c r="DW289" s="72"/>
      <c r="DX289" s="72"/>
      <c r="DY289" s="72"/>
      <c r="DZ289" s="72"/>
      <c r="EA289" s="72"/>
      <c r="EB289" s="72"/>
      <c r="EC289" s="72"/>
      <c r="ED289" s="72"/>
      <c r="EE289" s="72"/>
    </row>
    <row r="290" spans="1:256" s="8" customFormat="1" ht="13.5" customHeight="1">
      <c r="A290" s="154"/>
      <c r="B290" s="155"/>
      <c r="C290" s="155"/>
      <c r="D290" s="119" t="s">
        <v>274</v>
      </c>
      <c r="E290" s="155"/>
      <c r="F290" s="156">
        <v>1</v>
      </c>
      <c r="G290" s="157"/>
      <c r="H290" s="91"/>
      <c r="I290" s="144"/>
      <c r="J290" s="250"/>
      <c r="K290" s="226"/>
      <c r="L290" s="226"/>
      <c r="M290" s="226"/>
      <c r="N290" s="226"/>
      <c r="O290" s="226"/>
      <c r="P290" s="226"/>
      <c r="Q290" s="226"/>
      <c r="R290" s="251"/>
      <c r="S290" s="226"/>
      <c r="T290" s="226"/>
      <c r="U290" s="226"/>
      <c r="V290" s="226"/>
      <c r="W290" s="226"/>
      <c r="X290" s="226"/>
      <c r="Y290" s="226"/>
      <c r="Z290" s="226"/>
      <c r="AA290" s="226"/>
      <c r="AB290" s="72"/>
      <c r="AC290" s="72"/>
      <c r="AD290" s="72"/>
      <c r="AE290" s="72"/>
      <c r="AF290" s="72"/>
      <c r="AG290" s="72"/>
      <c r="AH290" s="72"/>
      <c r="AI290" s="72"/>
      <c r="AJ290" s="72"/>
      <c r="AK290" s="72"/>
      <c r="AL290" s="72"/>
      <c r="AM290" s="72"/>
      <c r="AN290" s="72"/>
      <c r="AO290" s="72"/>
      <c r="AP290" s="72"/>
      <c r="AQ290" s="72"/>
      <c r="AR290" s="72"/>
      <c r="AS290" s="72"/>
      <c r="AT290" s="72"/>
      <c r="AU290" s="72"/>
      <c r="AV290" s="72"/>
      <c r="AW290" s="72"/>
      <c r="AX290" s="72"/>
      <c r="AY290" s="72"/>
      <c r="AZ290" s="72"/>
      <c r="BA290" s="72"/>
      <c r="BB290" s="72"/>
      <c r="BC290" s="72"/>
      <c r="BD290" s="72"/>
      <c r="BE290" s="72"/>
      <c r="BF290" s="72"/>
      <c r="BG290" s="72"/>
      <c r="BH290" s="72"/>
      <c r="BI290" s="72"/>
      <c r="BJ290" s="72"/>
      <c r="BK290" s="72"/>
      <c r="BL290" s="72"/>
      <c r="BM290" s="72"/>
      <c r="BN290" s="72"/>
      <c r="BO290" s="72"/>
      <c r="BP290" s="72"/>
      <c r="BQ290" s="72"/>
      <c r="BR290" s="72"/>
      <c r="BS290" s="72"/>
      <c r="BT290" s="72"/>
      <c r="BU290" s="72"/>
      <c r="BV290" s="72"/>
      <c r="BW290" s="72"/>
      <c r="BX290" s="72"/>
      <c r="BY290" s="72"/>
      <c r="BZ290" s="72"/>
      <c r="CA290" s="72"/>
      <c r="CB290" s="72"/>
      <c r="CC290" s="72"/>
      <c r="CD290" s="72"/>
      <c r="CE290" s="72"/>
      <c r="CF290" s="72"/>
      <c r="CG290" s="72"/>
      <c r="CH290" s="72"/>
      <c r="CI290" s="72"/>
      <c r="CJ290" s="72"/>
      <c r="CK290" s="72"/>
      <c r="CL290" s="72"/>
      <c r="CM290" s="72"/>
      <c r="CN290" s="72"/>
      <c r="CO290" s="72"/>
      <c r="CP290" s="72"/>
      <c r="CQ290" s="72"/>
      <c r="CR290" s="72"/>
      <c r="CS290" s="72"/>
      <c r="CT290" s="72"/>
      <c r="CU290" s="72"/>
      <c r="CV290" s="72"/>
      <c r="CW290" s="72"/>
      <c r="CX290" s="72"/>
      <c r="CY290" s="72"/>
      <c r="CZ290" s="72"/>
      <c r="DA290" s="72"/>
      <c r="DB290" s="72"/>
      <c r="DC290" s="72"/>
      <c r="DD290" s="72"/>
      <c r="DE290" s="72"/>
      <c r="DF290" s="72"/>
      <c r="DG290" s="72"/>
      <c r="DH290" s="72"/>
      <c r="DI290" s="72"/>
      <c r="DJ290" s="72"/>
      <c r="DK290" s="72"/>
      <c r="DL290" s="72"/>
      <c r="DM290" s="72"/>
      <c r="DN290" s="72"/>
      <c r="DO290" s="72"/>
      <c r="DP290" s="72"/>
      <c r="DQ290" s="72"/>
      <c r="DR290" s="72"/>
      <c r="DS290" s="72"/>
      <c r="DT290" s="72"/>
      <c r="DU290" s="72"/>
      <c r="DV290" s="72"/>
      <c r="DW290" s="72"/>
      <c r="DX290" s="72"/>
      <c r="DY290" s="72"/>
      <c r="DZ290" s="72"/>
      <c r="EA290" s="72"/>
      <c r="EB290" s="72"/>
      <c r="EC290" s="72"/>
      <c r="ED290" s="72"/>
      <c r="EE290" s="72"/>
    </row>
    <row r="291" spans="1:256" s="8" customFormat="1" ht="13.5" customHeight="1">
      <c r="A291" s="154"/>
      <c r="B291" s="155"/>
      <c r="C291" s="155"/>
      <c r="D291" s="119" t="s">
        <v>76</v>
      </c>
      <c r="E291" s="155"/>
      <c r="F291" s="156"/>
      <c r="G291" s="157"/>
      <c r="H291" s="91"/>
      <c r="I291" s="144"/>
      <c r="J291" s="250"/>
      <c r="K291" s="226"/>
      <c r="L291" s="226"/>
      <c r="M291" s="226"/>
      <c r="N291" s="226"/>
      <c r="O291" s="226"/>
      <c r="P291" s="226"/>
      <c r="Q291" s="226"/>
      <c r="R291" s="251"/>
      <c r="S291" s="226"/>
      <c r="T291" s="226"/>
      <c r="U291" s="226"/>
      <c r="V291" s="226"/>
      <c r="W291" s="226"/>
      <c r="X291" s="226"/>
      <c r="Y291" s="226"/>
      <c r="Z291" s="226"/>
      <c r="AA291" s="226"/>
      <c r="AB291" s="72"/>
      <c r="AC291" s="72"/>
      <c r="AD291" s="72"/>
      <c r="AE291" s="72"/>
      <c r="AF291" s="72"/>
      <c r="AG291" s="72"/>
      <c r="AH291" s="72"/>
      <c r="AI291" s="72"/>
      <c r="AJ291" s="72"/>
      <c r="AK291" s="72"/>
      <c r="AL291" s="72"/>
      <c r="AM291" s="72"/>
      <c r="AN291" s="72"/>
      <c r="AO291" s="72"/>
      <c r="AP291" s="72"/>
      <c r="AQ291" s="72"/>
      <c r="AR291" s="72"/>
      <c r="AS291" s="72"/>
      <c r="AT291" s="72"/>
      <c r="AU291" s="72"/>
      <c r="AV291" s="72"/>
      <c r="AW291" s="72"/>
      <c r="AX291" s="72"/>
      <c r="AY291" s="72"/>
      <c r="AZ291" s="72"/>
      <c r="BA291" s="72"/>
      <c r="BB291" s="72"/>
      <c r="BC291" s="72"/>
      <c r="BD291" s="72"/>
      <c r="BE291" s="72"/>
      <c r="BF291" s="72"/>
      <c r="BG291" s="72"/>
      <c r="BH291" s="72"/>
      <c r="BI291" s="72"/>
      <c r="BJ291" s="72"/>
      <c r="BK291" s="72"/>
      <c r="BL291" s="72"/>
      <c r="BM291" s="72"/>
      <c r="BN291" s="72"/>
      <c r="BO291" s="72"/>
      <c r="BP291" s="72"/>
      <c r="BQ291" s="72"/>
      <c r="BR291" s="72"/>
      <c r="BS291" s="72"/>
      <c r="BT291" s="72"/>
      <c r="BU291" s="72"/>
      <c r="BV291" s="72"/>
      <c r="BW291" s="72"/>
      <c r="BX291" s="72"/>
      <c r="BY291" s="72"/>
      <c r="BZ291" s="72"/>
      <c r="CA291" s="72"/>
      <c r="CB291" s="72"/>
      <c r="CC291" s="72"/>
      <c r="CD291" s="72"/>
      <c r="CE291" s="72"/>
      <c r="CF291" s="72"/>
      <c r="CG291" s="72"/>
      <c r="CH291" s="72"/>
      <c r="CI291" s="72"/>
      <c r="CJ291" s="72"/>
      <c r="CK291" s="72"/>
      <c r="CL291" s="72"/>
      <c r="CM291" s="72"/>
      <c r="CN291" s="72"/>
      <c r="CO291" s="72"/>
      <c r="CP291" s="72"/>
      <c r="CQ291" s="72"/>
      <c r="CR291" s="72"/>
      <c r="CS291" s="72"/>
      <c r="CT291" s="72"/>
      <c r="CU291" s="72"/>
      <c r="CV291" s="72"/>
      <c r="CW291" s="72"/>
      <c r="CX291" s="72"/>
      <c r="CY291" s="72"/>
      <c r="CZ291" s="72"/>
      <c r="DA291" s="72"/>
      <c r="DB291" s="72"/>
      <c r="DC291" s="72"/>
      <c r="DD291" s="72"/>
      <c r="DE291" s="72"/>
      <c r="DF291" s="72"/>
      <c r="DG291" s="72"/>
      <c r="DH291" s="72"/>
      <c r="DI291" s="72"/>
      <c r="DJ291" s="72"/>
      <c r="DK291" s="72"/>
      <c r="DL291" s="72"/>
      <c r="DM291" s="72"/>
      <c r="DN291" s="72"/>
      <c r="DO291" s="72"/>
      <c r="DP291" s="72"/>
      <c r="DQ291" s="72"/>
      <c r="DR291" s="72"/>
      <c r="DS291" s="72"/>
      <c r="DT291" s="72"/>
      <c r="DU291" s="72"/>
      <c r="DV291" s="72"/>
      <c r="DW291" s="72"/>
      <c r="DX291" s="72"/>
      <c r="DY291" s="72"/>
      <c r="DZ291" s="72"/>
      <c r="EA291" s="72"/>
      <c r="EB291" s="72"/>
      <c r="EC291" s="72"/>
      <c r="ED291" s="72"/>
      <c r="EE291" s="72"/>
    </row>
    <row r="292" spans="1:256" s="72" customFormat="1" ht="13.5" customHeight="1">
      <c r="A292" s="73"/>
      <c r="B292" s="74"/>
      <c r="C292" s="74">
        <v>775</v>
      </c>
      <c r="D292" s="74" t="s">
        <v>118</v>
      </c>
      <c r="E292" s="74"/>
      <c r="F292" s="153"/>
      <c r="G292" s="77"/>
      <c r="H292" s="77">
        <f>SUM(H293:H306)</f>
        <v>0</v>
      </c>
      <c r="I292" s="113"/>
      <c r="J292" s="308"/>
      <c r="K292" s="226"/>
      <c r="L292" s="226"/>
      <c r="M292" s="226"/>
      <c r="N292" s="226"/>
      <c r="O292" s="226"/>
      <c r="P292" s="226"/>
      <c r="Q292" s="226"/>
      <c r="R292" s="226"/>
      <c r="S292" s="226"/>
      <c r="T292" s="226"/>
      <c r="U292" s="226"/>
      <c r="V292" s="226"/>
      <c r="W292" s="226"/>
      <c r="X292" s="226"/>
      <c r="Y292" s="226"/>
      <c r="Z292" s="226"/>
      <c r="AA292" s="226"/>
    </row>
    <row r="293" spans="1:256" s="8" customFormat="1" ht="13.5" customHeight="1">
      <c r="A293" s="67">
        <v>72</v>
      </c>
      <c r="B293" s="68" t="s">
        <v>275</v>
      </c>
      <c r="C293" s="69">
        <v>775511800</v>
      </c>
      <c r="D293" s="69" t="s">
        <v>276</v>
      </c>
      <c r="E293" s="69" t="s">
        <v>35</v>
      </c>
      <c r="F293" s="101">
        <f>SUM(F295)</f>
        <v>35.659999999999997</v>
      </c>
      <c r="G293" s="70"/>
      <c r="H293" s="70">
        <f>F293*G293</f>
        <v>0</v>
      </c>
      <c r="I293" s="208" t="s">
        <v>36</v>
      </c>
      <c r="J293" s="226"/>
      <c r="K293" s="226"/>
      <c r="L293" s="226"/>
      <c r="M293" s="226"/>
      <c r="N293" s="226"/>
      <c r="O293" s="226"/>
      <c r="P293" s="226"/>
      <c r="Q293" s="226"/>
      <c r="R293" s="226"/>
      <c r="S293" s="226"/>
      <c r="T293" s="226"/>
      <c r="U293" s="226"/>
      <c r="V293" s="226"/>
      <c r="W293" s="226"/>
      <c r="X293" s="226"/>
      <c r="Y293" s="226"/>
      <c r="Z293" s="226"/>
      <c r="AA293" s="226"/>
      <c r="AB293" s="72"/>
      <c r="AC293" s="72"/>
      <c r="AD293" s="72"/>
      <c r="AE293" s="72"/>
      <c r="AF293" s="72"/>
      <c r="AG293" s="72"/>
      <c r="AH293" s="72"/>
      <c r="AI293" s="72"/>
      <c r="AJ293" s="72"/>
      <c r="AK293" s="72"/>
      <c r="AL293" s="72"/>
      <c r="AM293" s="72"/>
      <c r="AN293" s="72"/>
      <c r="AO293" s="72"/>
      <c r="AP293" s="72"/>
      <c r="AQ293" s="72"/>
      <c r="AR293" s="72"/>
      <c r="AS293" s="72"/>
      <c r="AT293" s="72"/>
      <c r="AU293" s="72"/>
      <c r="AV293" s="72"/>
      <c r="AW293" s="72"/>
      <c r="AX293" s="72"/>
      <c r="AY293" s="72"/>
      <c r="AZ293" s="72"/>
      <c r="BA293" s="72"/>
      <c r="BB293" s="72"/>
      <c r="BC293" s="72"/>
      <c r="BD293" s="72"/>
      <c r="BE293" s="72"/>
      <c r="BF293" s="72"/>
      <c r="BG293" s="72"/>
      <c r="BH293" s="72"/>
      <c r="BI293" s="72"/>
      <c r="BJ293" s="72"/>
      <c r="BK293" s="72"/>
      <c r="BL293" s="72"/>
      <c r="BM293" s="72"/>
      <c r="BN293" s="72"/>
      <c r="BO293" s="72"/>
      <c r="BP293" s="72"/>
      <c r="BQ293" s="72"/>
      <c r="BR293" s="72"/>
      <c r="BS293" s="72"/>
      <c r="BT293" s="72"/>
      <c r="BU293" s="72"/>
      <c r="BV293" s="72"/>
      <c r="BW293" s="72"/>
      <c r="BX293" s="72"/>
      <c r="BY293" s="72"/>
      <c r="BZ293" s="72"/>
      <c r="CA293" s="72"/>
      <c r="CB293" s="72"/>
      <c r="CC293" s="72"/>
      <c r="CD293" s="72"/>
      <c r="CE293" s="72"/>
      <c r="CF293" s="72"/>
      <c r="CG293" s="72"/>
      <c r="CH293" s="72"/>
      <c r="CI293" s="72"/>
      <c r="CJ293" s="72"/>
      <c r="CK293" s="72"/>
      <c r="CL293" s="72"/>
      <c r="CM293" s="72"/>
      <c r="CN293" s="72"/>
      <c r="CO293" s="72"/>
      <c r="CP293" s="72"/>
      <c r="CQ293" s="72"/>
      <c r="CR293" s="72"/>
      <c r="CS293" s="72"/>
      <c r="CT293" s="72"/>
      <c r="CU293" s="72"/>
      <c r="CV293" s="72"/>
      <c r="CW293" s="72"/>
      <c r="CX293" s="72"/>
      <c r="CY293" s="72"/>
      <c r="CZ293" s="72"/>
      <c r="DA293" s="72"/>
      <c r="DB293" s="72"/>
      <c r="DC293" s="72"/>
      <c r="DD293" s="72"/>
      <c r="DE293" s="72"/>
      <c r="DF293" s="72"/>
      <c r="DG293" s="72"/>
      <c r="DH293" s="72"/>
      <c r="DI293" s="72"/>
      <c r="DJ293" s="72"/>
      <c r="DK293" s="72"/>
      <c r="DL293" s="72"/>
      <c r="DM293" s="72"/>
      <c r="DN293" s="72"/>
      <c r="DO293" s="72"/>
      <c r="DP293" s="72"/>
      <c r="DQ293" s="72"/>
      <c r="DR293" s="72"/>
      <c r="DS293" s="72"/>
      <c r="DT293" s="72"/>
      <c r="DU293" s="72"/>
      <c r="DV293" s="72"/>
      <c r="DW293" s="72"/>
      <c r="DX293" s="72"/>
      <c r="DY293" s="72"/>
      <c r="DZ293" s="72"/>
      <c r="EA293" s="72"/>
      <c r="EB293" s="72"/>
      <c r="EC293" s="72"/>
      <c r="ED293" s="72"/>
      <c r="EE293" s="72"/>
    </row>
    <row r="294" spans="1:256" s="8" customFormat="1" ht="13.5" customHeight="1">
      <c r="A294" s="67"/>
      <c r="B294" s="68"/>
      <c r="C294" s="69"/>
      <c r="D294" s="75" t="s">
        <v>277</v>
      </c>
      <c r="E294" s="69"/>
      <c r="F294" s="76"/>
      <c r="G294" s="70"/>
      <c r="H294" s="70"/>
      <c r="I294" s="78"/>
      <c r="J294" s="226"/>
      <c r="K294" s="226"/>
      <c r="L294" s="226"/>
      <c r="M294" s="226"/>
      <c r="N294" s="226"/>
      <c r="O294" s="226"/>
      <c r="P294" s="226"/>
      <c r="Q294" s="226"/>
      <c r="R294" s="226"/>
      <c r="S294" s="226"/>
      <c r="T294" s="226"/>
      <c r="U294" s="226"/>
      <c r="V294" s="226"/>
      <c r="W294" s="226"/>
      <c r="X294" s="226"/>
      <c r="Y294" s="226"/>
      <c r="Z294" s="226"/>
      <c r="AA294" s="226"/>
      <c r="AB294" s="72"/>
      <c r="AC294" s="72"/>
      <c r="AD294" s="72"/>
      <c r="AE294" s="72"/>
      <c r="AF294" s="72"/>
      <c r="AG294" s="72"/>
      <c r="AH294" s="72"/>
      <c r="AI294" s="72"/>
      <c r="AJ294" s="72"/>
      <c r="AK294" s="72"/>
      <c r="AL294" s="72"/>
      <c r="AM294" s="72"/>
      <c r="AN294" s="72"/>
      <c r="AO294" s="72"/>
      <c r="AP294" s="72"/>
      <c r="AQ294" s="72"/>
      <c r="AR294" s="72"/>
      <c r="AS294" s="72"/>
      <c r="AT294" s="72"/>
      <c r="AU294" s="72"/>
      <c r="AV294" s="72"/>
      <c r="AW294" s="72"/>
      <c r="AX294" s="72"/>
      <c r="AY294" s="72"/>
      <c r="AZ294" s="72"/>
      <c r="BA294" s="72"/>
      <c r="BB294" s="72"/>
      <c r="BC294" s="72"/>
      <c r="BD294" s="72"/>
      <c r="BE294" s="72"/>
      <c r="BF294" s="72"/>
      <c r="BG294" s="72"/>
      <c r="BH294" s="72"/>
      <c r="BI294" s="72"/>
      <c r="BJ294" s="72"/>
      <c r="BK294" s="72"/>
      <c r="BL294" s="72"/>
      <c r="BM294" s="72"/>
      <c r="BN294" s="72"/>
      <c r="BO294" s="72"/>
      <c r="BP294" s="72"/>
      <c r="BQ294" s="72"/>
      <c r="BR294" s="72"/>
      <c r="BS294" s="72"/>
      <c r="BT294" s="72"/>
      <c r="BU294" s="72"/>
      <c r="BV294" s="72"/>
      <c r="BW294" s="72"/>
      <c r="BX294" s="72"/>
      <c r="BY294" s="72"/>
      <c r="BZ294" s="72"/>
      <c r="CA294" s="72"/>
      <c r="CB294" s="72"/>
      <c r="CC294" s="72"/>
      <c r="CD294" s="72"/>
      <c r="CE294" s="72"/>
      <c r="CF294" s="72"/>
      <c r="CG294" s="72"/>
      <c r="CH294" s="72"/>
      <c r="CI294" s="72"/>
      <c r="CJ294" s="72"/>
      <c r="CK294" s="72"/>
      <c r="CL294" s="72"/>
      <c r="CM294" s="72"/>
      <c r="CN294" s="72"/>
      <c r="CO294" s="72"/>
      <c r="CP294" s="72"/>
      <c r="CQ294" s="72"/>
      <c r="CR294" s="72"/>
      <c r="CS294" s="72"/>
      <c r="CT294" s="72"/>
      <c r="CU294" s="72"/>
      <c r="CV294" s="72"/>
      <c r="CW294" s="72"/>
      <c r="CX294" s="72"/>
      <c r="CY294" s="72"/>
      <c r="CZ294" s="72"/>
      <c r="DA294" s="72"/>
      <c r="DB294" s="72"/>
      <c r="DC294" s="72"/>
      <c r="DD294" s="72"/>
      <c r="DE294" s="72"/>
      <c r="DF294" s="72"/>
      <c r="DG294" s="72"/>
      <c r="DH294" s="72"/>
      <c r="DI294" s="72"/>
      <c r="DJ294" s="72"/>
      <c r="DK294" s="72"/>
      <c r="DL294" s="72"/>
      <c r="DM294" s="72"/>
      <c r="DN294" s="72"/>
      <c r="DO294" s="72"/>
      <c r="DP294" s="72"/>
      <c r="DQ294" s="72"/>
      <c r="DR294" s="72"/>
      <c r="DS294" s="72"/>
      <c r="DT294" s="72"/>
      <c r="DU294" s="72"/>
      <c r="DV294" s="72"/>
      <c r="DW294" s="72"/>
      <c r="DX294" s="72"/>
      <c r="DY294" s="72"/>
      <c r="DZ294" s="72"/>
      <c r="EA294" s="72"/>
      <c r="EB294" s="72"/>
      <c r="EC294" s="72"/>
      <c r="ED294" s="72"/>
      <c r="EE294" s="72"/>
    </row>
    <row r="295" spans="1:256" s="8" customFormat="1" ht="13.5" customHeight="1">
      <c r="A295" s="67"/>
      <c r="B295" s="68"/>
      <c r="C295" s="69"/>
      <c r="D295" s="75" t="s">
        <v>278</v>
      </c>
      <c r="E295" s="69"/>
      <c r="F295" s="76">
        <f>35.66</f>
        <v>35.659999999999997</v>
      </c>
      <c r="G295" s="70"/>
      <c r="H295" s="70"/>
      <c r="I295" s="78"/>
      <c r="J295" s="240"/>
      <c r="K295" s="226"/>
      <c r="L295" s="226"/>
      <c r="M295" s="226"/>
      <c r="N295" s="226"/>
      <c r="O295" s="226"/>
      <c r="P295" s="226"/>
      <c r="Q295" s="226"/>
      <c r="R295" s="226"/>
      <c r="S295" s="226"/>
      <c r="T295" s="226"/>
      <c r="U295" s="226"/>
      <c r="V295" s="226"/>
      <c r="W295" s="226"/>
      <c r="X295" s="226"/>
      <c r="Y295" s="226"/>
      <c r="Z295" s="226"/>
      <c r="AA295" s="226"/>
      <c r="AB295" s="72"/>
      <c r="AC295" s="72"/>
      <c r="AD295" s="72"/>
      <c r="AE295" s="72"/>
      <c r="AF295" s="72"/>
      <c r="AG295" s="72"/>
      <c r="AH295" s="72"/>
      <c r="AI295" s="72"/>
      <c r="AJ295" s="72"/>
      <c r="AK295" s="72"/>
      <c r="AL295" s="72"/>
      <c r="AM295" s="72"/>
      <c r="AN295" s="72"/>
      <c r="AO295" s="72"/>
      <c r="AP295" s="72"/>
      <c r="AQ295" s="72"/>
      <c r="AR295" s="72"/>
      <c r="AS295" s="72"/>
      <c r="AT295" s="72"/>
      <c r="AU295" s="72"/>
      <c r="AV295" s="72"/>
      <c r="AW295" s="72"/>
      <c r="AX295" s="72"/>
      <c r="AY295" s="72"/>
      <c r="AZ295" s="72"/>
      <c r="BA295" s="72"/>
      <c r="BB295" s="72"/>
      <c r="BC295" s="72"/>
      <c r="BD295" s="72"/>
      <c r="BE295" s="72"/>
      <c r="BF295" s="72"/>
      <c r="BG295" s="72"/>
      <c r="BH295" s="72"/>
      <c r="BI295" s="72"/>
      <c r="BJ295" s="72"/>
      <c r="BK295" s="72"/>
      <c r="BL295" s="72"/>
      <c r="BM295" s="72"/>
      <c r="BN295" s="72"/>
      <c r="BO295" s="72"/>
      <c r="BP295" s="72"/>
      <c r="BQ295" s="72"/>
      <c r="BR295" s="72"/>
      <c r="BS295" s="72"/>
      <c r="BT295" s="72"/>
      <c r="BU295" s="72"/>
      <c r="BV295" s="72"/>
      <c r="BW295" s="72"/>
      <c r="BX295" s="72"/>
      <c r="BY295" s="72"/>
      <c r="BZ295" s="72"/>
      <c r="CA295" s="72"/>
      <c r="CB295" s="72"/>
      <c r="CC295" s="72"/>
      <c r="CD295" s="72"/>
      <c r="CE295" s="72"/>
      <c r="CF295" s="72"/>
      <c r="CG295" s="72"/>
      <c r="CH295" s="72"/>
      <c r="CI295" s="72"/>
      <c r="CJ295" s="72"/>
      <c r="CK295" s="72"/>
      <c r="CL295" s="72"/>
      <c r="CM295" s="72"/>
      <c r="CN295" s="72"/>
      <c r="CO295" s="72"/>
      <c r="CP295" s="72"/>
      <c r="CQ295" s="72"/>
      <c r="CR295" s="72"/>
      <c r="CS295" s="72"/>
      <c r="CT295" s="72"/>
      <c r="CU295" s="72"/>
      <c r="CV295" s="72"/>
      <c r="CW295" s="72"/>
      <c r="CX295" s="72"/>
      <c r="CY295" s="72"/>
      <c r="CZ295" s="72"/>
      <c r="DA295" s="72"/>
      <c r="DB295" s="72"/>
      <c r="DC295" s="72"/>
      <c r="DD295" s="72"/>
      <c r="DE295" s="72"/>
      <c r="DF295" s="72"/>
      <c r="DG295" s="72"/>
      <c r="DH295" s="72"/>
      <c r="DI295" s="72"/>
      <c r="DJ295" s="72"/>
      <c r="DK295" s="72"/>
      <c r="DL295" s="72"/>
      <c r="DM295" s="72"/>
      <c r="DN295" s="72"/>
      <c r="DO295" s="72"/>
      <c r="DP295" s="72"/>
      <c r="DQ295" s="72"/>
      <c r="DR295" s="72"/>
      <c r="DS295" s="72"/>
      <c r="DT295" s="72"/>
      <c r="DU295" s="72"/>
      <c r="DV295" s="72"/>
      <c r="DW295" s="72"/>
      <c r="DX295" s="72"/>
      <c r="DY295" s="72"/>
      <c r="DZ295" s="72"/>
      <c r="EA295" s="72"/>
      <c r="EB295" s="72"/>
      <c r="EC295" s="72"/>
      <c r="ED295" s="72"/>
      <c r="EE295" s="72"/>
    </row>
    <row r="296" spans="1:256" s="8" customFormat="1" ht="13.5" customHeight="1">
      <c r="A296" s="67">
        <v>73</v>
      </c>
      <c r="B296" s="68" t="s">
        <v>275</v>
      </c>
      <c r="C296" s="69">
        <v>775511810</v>
      </c>
      <c r="D296" s="69" t="s">
        <v>279</v>
      </c>
      <c r="E296" s="69" t="s">
        <v>35</v>
      </c>
      <c r="F296" s="101">
        <f>SUM(F298)</f>
        <v>210.7</v>
      </c>
      <c r="G296" s="70"/>
      <c r="H296" s="70">
        <f>F296*G296</f>
        <v>0</v>
      </c>
      <c r="I296" s="208" t="s">
        <v>36</v>
      </c>
      <c r="J296" s="226"/>
      <c r="K296" s="226"/>
      <c r="L296" s="226"/>
      <c r="M296" s="226"/>
      <c r="N296" s="226"/>
      <c r="O296" s="226"/>
      <c r="P296" s="226"/>
      <c r="Q296" s="226"/>
      <c r="R296" s="226"/>
      <c r="S296" s="226"/>
      <c r="T296" s="226"/>
      <c r="U296" s="226"/>
      <c r="V296" s="226"/>
      <c r="W296" s="226"/>
      <c r="X296" s="226"/>
      <c r="Y296" s="226"/>
      <c r="Z296" s="226"/>
      <c r="AA296" s="226"/>
      <c r="AB296" s="72"/>
      <c r="AC296" s="72"/>
      <c r="AD296" s="72"/>
      <c r="AE296" s="72"/>
      <c r="AF296" s="72"/>
      <c r="AG296" s="72"/>
      <c r="AH296" s="72"/>
      <c r="AI296" s="72"/>
      <c r="AJ296" s="72"/>
      <c r="AK296" s="72"/>
      <c r="AL296" s="72"/>
      <c r="AM296" s="72"/>
      <c r="AN296" s="72"/>
      <c r="AO296" s="72"/>
      <c r="AP296" s="72"/>
      <c r="AQ296" s="72"/>
      <c r="AR296" s="72"/>
      <c r="AS296" s="72"/>
      <c r="AT296" s="72"/>
      <c r="AU296" s="72"/>
      <c r="AV296" s="72"/>
      <c r="AW296" s="72"/>
      <c r="AX296" s="72"/>
      <c r="AY296" s="72"/>
      <c r="AZ296" s="72"/>
      <c r="BA296" s="72"/>
      <c r="BB296" s="72"/>
      <c r="BC296" s="72"/>
      <c r="BD296" s="72"/>
      <c r="BE296" s="72"/>
      <c r="BF296" s="72"/>
      <c r="BG296" s="72"/>
      <c r="BH296" s="72"/>
      <c r="BI296" s="72"/>
      <c r="BJ296" s="72"/>
      <c r="BK296" s="72"/>
      <c r="BL296" s="72"/>
      <c r="BM296" s="72"/>
      <c r="BN296" s="72"/>
      <c r="BO296" s="72"/>
      <c r="BP296" s="72"/>
      <c r="BQ296" s="72"/>
      <c r="BR296" s="72"/>
      <c r="BS296" s="72"/>
      <c r="BT296" s="72"/>
      <c r="BU296" s="72"/>
      <c r="BV296" s="72"/>
      <c r="BW296" s="72"/>
      <c r="BX296" s="72"/>
      <c r="BY296" s="72"/>
      <c r="BZ296" s="72"/>
      <c r="CA296" s="72"/>
      <c r="CB296" s="72"/>
      <c r="CC296" s="72"/>
      <c r="CD296" s="72"/>
      <c r="CE296" s="72"/>
      <c r="CF296" s="72"/>
      <c r="CG296" s="72"/>
      <c r="CH296" s="72"/>
      <c r="CI296" s="72"/>
      <c r="CJ296" s="72"/>
      <c r="CK296" s="72"/>
      <c r="CL296" s="72"/>
      <c r="CM296" s="72"/>
      <c r="CN296" s="72"/>
      <c r="CO296" s="72"/>
      <c r="CP296" s="72"/>
      <c r="CQ296" s="72"/>
      <c r="CR296" s="72"/>
      <c r="CS296" s="72"/>
      <c r="CT296" s="72"/>
      <c r="CU296" s="72"/>
      <c r="CV296" s="72"/>
      <c r="CW296" s="72"/>
      <c r="CX296" s="72"/>
      <c r="CY296" s="72"/>
      <c r="CZ296" s="72"/>
      <c r="DA296" s="72"/>
      <c r="DB296" s="72"/>
      <c r="DC296" s="72"/>
      <c r="DD296" s="72"/>
      <c r="DE296" s="72"/>
      <c r="DF296" s="72"/>
      <c r="DG296" s="72"/>
      <c r="DH296" s="72"/>
      <c r="DI296" s="72"/>
      <c r="DJ296" s="72"/>
      <c r="DK296" s="72"/>
      <c r="DL296" s="72"/>
      <c r="DM296" s="72"/>
      <c r="DN296" s="72"/>
      <c r="DO296" s="72"/>
      <c r="DP296" s="72"/>
      <c r="DQ296" s="72"/>
      <c r="DR296" s="72"/>
      <c r="DS296" s="72"/>
      <c r="DT296" s="72"/>
      <c r="DU296" s="72"/>
      <c r="DV296" s="72"/>
      <c r="DW296" s="72"/>
      <c r="DX296" s="72"/>
      <c r="DY296" s="72"/>
      <c r="DZ296" s="72"/>
      <c r="EA296" s="72"/>
      <c r="EB296" s="72"/>
      <c r="EC296" s="72"/>
      <c r="ED296" s="72"/>
      <c r="EE296" s="72"/>
    </row>
    <row r="297" spans="1:256" s="8" customFormat="1" ht="13.5" customHeight="1">
      <c r="A297" s="67"/>
      <c r="B297" s="68"/>
      <c r="C297" s="69"/>
      <c r="D297" s="75" t="s">
        <v>277</v>
      </c>
      <c r="E297" s="69"/>
      <c r="F297" s="76"/>
      <c r="G297" s="70"/>
      <c r="H297" s="70"/>
      <c r="I297" s="78"/>
      <c r="J297" s="226"/>
      <c r="K297" s="226"/>
      <c r="L297" s="226"/>
      <c r="M297" s="226"/>
      <c r="N297" s="226"/>
      <c r="O297" s="226"/>
      <c r="P297" s="226"/>
      <c r="Q297" s="226"/>
      <c r="R297" s="226"/>
      <c r="S297" s="226"/>
      <c r="T297" s="226"/>
      <c r="U297" s="226"/>
      <c r="V297" s="226"/>
      <c r="W297" s="226"/>
      <c r="X297" s="226"/>
      <c r="Y297" s="226"/>
      <c r="Z297" s="226"/>
      <c r="AA297" s="226"/>
      <c r="AB297" s="72"/>
      <c r="AC297" s="72"/>
      <c r="AD297" s="72"/>
      <c r="AE297" s="72"/>
      <c r="AF297" s="72"/>
      <c r="AG297" s="72"/>
      <c r="AH297" s="72"/>
      <c r="AI297" s="72"/>
      <c r="AJ297" s="72"/>
      <c r="AK297" s="72"/>
      <c r="AL297" s="72"/>
      <c r="AM297" s="72"/>
      <c r="AN297" s="72"/>
      <c r="AO297" s="72"/>
      <c r="AP297" s="72"/>
      <c r="AQ297" s="72"/>
      <c r="AR297" s="72"/>
      <c r="AS297" s="72"/>
      <c r="AT297" s="72"/>
      <c r="AU297" s="72"/>
      <c r="AV297" s="72"/>
      <c r="AW297" s="72"/>
      <c r="AX297" s="72"/>
      <c r="AY297" s="72"/>
      <c r="AZ297" s="72"/>
      <c r="BA297" s="72"/>
      <c r="BB297" s="72"/>
      <c r="BC297" s="72"/>
      <c r="BD297" s="72"/>
      <c r="BE297" s="72"/>
      <c r="BF297" s="72"/>
      <c r="BG297" s="72"/>
      <c r="BH297" s="72"/>
      <c r="BI297" s="72"/>
      <c r="BJ297" s="72"/>
      <c r="BK297" s="72"/>
      <c r="BL297" s="72"/>
      <c r="BM297" s="72"/>
      <c r="BN297" s="72"/>
      <c r="BO297" s="72"/>
      <c r="BP297" s="72"/>
      <c r="BQ297" s="72"/>
      <c r="BR297" s="72"/>
      <c r="BS297" s="72"/>
      <c r="BT297" s="72"/>
      <c r="BU297" s="72"/>
      <c r="BV297" s="72"/>
      <c r="BW297" s="72"/>
      <c r="BX297" s="72"/>
      <c r="BY297" s="72"/>
      <c r="BZ297" s="72"/>
      <c r="CA297" s="72"/>
      <c r="CB297" s="72"/>
      <c r="CC297" s="72"/>
      <c r="CD297" s="72"/>
      <c r="CE297" s="72"/>
      <c r="CF297" s="72"/>
      <c r="CG297" s="72"/>
      <c r="CH297" s="72"/>
      <c r="CI297" s="72"/>
      <c r="CJ297" s="72"/>
      <c r="CK297" s="72"/>
      <c r="CL297" s="72"/>
      <c r="CM297" s="72"/>
      <c r="CN297" s="72"/>
      <c r="CO297" s="72"/>
      <c r="CP297" s="72"/>
      <c r="CQ297" s="72"/>
      <c r="CR297" s="72"/>
      <c r="CS297" s="72"/>
      <c r="CT297" s="72"/>
      <c r="CU297" s="72"/>
      <c r="CV297" s="72"/>
      <c r="CW297" s="72"/>
      <c r="CX297" s="72"/>
      <c r="CY297" s="72"/>
      <c r="CZ297" s="72"/>
      <c r="DA297" s="72"/>
      <c r="DB297" s="72"/>
      <c r="DC297" s="72"/>
      <c r="DD297" s="72"/>
      <c r="DE297" s="72"/>
      <c r="DF297" s="72"/>
      <c r="DG297" s="72"/>
      <c r="DH297" s="72"/>
      <c r="DI297" s="72"/>
      <c r="DJ297" s="72"/>
      <c r="DK297" s="72"/>
      <c r="DL297" s="72"/>
      <c r="DM297" s="72"/>
      <c r="DN297" s="72"/>
      <c r="DO297" s="72"/>
      <c r="DP297" s="72"/>
      <c r="DQ297" s="72"/>
      <c r="DR297" s="72"/>
      <c r="DS297" s="72"/>
      <c r="DT297" s="72"/>
      <c r="DU297" s="72"/>
      <c r="DV297" s="72"/>
      <c r="DW297" s="72"/>
      <c r="DX297" s="72"/>
      <c r="DY297" s="72"/>
      <c r="DZ297" s="72"/>
      <c r="EA297" s="72"/>
      <c r="EB297" s="72"/>
      <c r="EC297" s="72"/>
      <c r="ED297" s="72"/>
      <c r="EE297" s="72"/>
    </row>
    <row r="298" spans="1:256" s="8" customFormat="1" ht="13.5" customHeight="1">
      <c r="A298" s="67"/>
      <c r="B298" s="68"/>
      <c r="C298" s="69"/>
      <c r="D298" s="75" t="s">
        <v>280</v>
      </c>
      <c r="E298" s="69"/>
      <c r="F298" s="76">
        <f>210.7</f>
        <v>210.7</v>
      </c>
      <c r="G298" s="70"/>
      <c r="H298" s="70"/>
      <c r="I298" s="78"/>
      <c r="J298" s="226"/>
      <c r="K298" s="226"/>
      <c r="L298" s="226"/>
      <c r="M298" s="226"/>
      <c r="N298" s="226"/>
      <c r="O298" s="226"/>
      <c r="P298" s="226"/>
      <c r="Q298" s="226"/>
      <c r="R298" s="226"/>
      <c r="S298" s="226"/>
      <c r="T298" s="226"/>
      <c r="U298" s="226"/>
      <c r="V298" s="226"/>
      <c r="W298" s="226"/>
      <c r="X298" s="226"/>
      <c r="Y298" s="226"/>
      <c r="Z298" s="226"/>
      <c r="AA298" s="226"/>
      <c r="AB298" s="72"/>
      <c r="AC298" s="72"/>
      <c r="AD298" s="72"/>
      <c r="AE298" s="72"/>
      <c r="AF298" s="72"/>
      <c r="AG298" s="72"/>
      <c r="AH298" s="72"/>
      <c r="AI298" s="72"/>
      <c r="AJ298" s="72"/>
      <c r="AK298" s="72"/>
      <c r="AL298" s="72"/>
      <c r="AM298" s="72"/>
      <c r="AN298" s="72"/>
      <c r="AO298" s="72"/>
      <c r="AP298" s="72"/>
      <c r="AQ298" s="72"/>
      <c r="AR298" s="72"/>
      <c r="AS298" s="72"/>
      <c r="AT298" s="72"/>
      <c r="AU298" s="72"/>
      <c r="AV298" s="72"/>
      <c r="AW298" s="72"/>
      <c r="AX298" s="72"/>
      <c r="AY298" s="72"/>
      <c r="AZ298" s="72"/>
      <c r="BA298" s="72"/>
      <c r="BB298" s="72"/>
      <c r="BC298" s="72"/>
      <c r="BD298" s="72"/>
      <c r="BE298" s="72"/>
      <c r="BF298" s="72"/>
      <c r="BG298" s="72"/>
      <c r="BH298" s="72"/>
      <c r="BI298" s="72"/>
      <c r="BJ298" s="72"/>
      <c r="BK298" s="72"/>
      <c r="BL298" s="72"/>
      <c r="BM298" s="72"/>
      <c r="BN298" s="72"/>
      <c r="BO298" s="72"/>
      <c r="BP298" s="72"/>
      <c r="BQ298" s="72"/>
      <c r="BR298" s="72"/>
      <c r="BS298" s="72"/>
      <c r="BT298" s="72"/>
      <c r="BU298" s="72"/>
      <c r="BV298" s="72"/>
      <c r="BW298" s="72"/>
      <c r="BX298" s="72"/>
      <c r="BY298" s="72"/>
      <c r="BZ298" s="72"/>
      <c r="CA298" s="72"/>
      <c r="CB298" s="72"/>
      <c r="CC298" s="72"/>
      <c r="CD298" s="72"/>
      <c r="CE298" s="72"/>
      <c r="CF298" s="72"/>
      <c r="CG298" s="72"/>
      <c r="CH298" s="72"/>
      <c r="CI298" s="72"/>
      <c r="CJ298" s="72"/>
      <c r="CK298" s="72"/>
      <c r="CL298" s="72"/>
      <c r="CM298" s="72"/>
      <c r="CN298" s="72"/>
      <c r="CO298" s="72"/>
      <c r="CP298" s="72"/>
      <c r="CQ298" s="72"/>
      <c r="CR298" s="72"/>
      <c r="CS298" s="72"/>
      <c r="CT298" s="72"/>
      <c r="CU298" s="72"/>
      <c r="CV298" s="72"/>
      <c r="CW298" s="72"/>
      <c r="CX298" s="72"/>
      <c r="CY298" s="72"/>
      <c r="CZ298" s="72"/>
      <c r="DA298" s="72"/>
      <c r="DB298" s="72"/>
      <c r="DC298" s="72"/>
      <c r="DD298" s="72"/>
      <c r="DE298" s="72"/>
      <c r="DF298" s="72"/>
      <c r="DG298" s="72"/>
      <c r="DH298" s="72"/>
      <c r="DI298" s="72"/>
      <c r="DJ298" s="72"/>
      <c r="DK298" s="72"/>
      <c r="DL298" s="72"/>
      <c r="DM298" s="72"/>
      <c r="DN298" s="72"/>
      <c r="DO298" s="72"/>
      <c r="DP298" s="72"/>
      <c r="DQ298" s="72"/>
      <c r="DR298" s="72"/>
      <c r="DS298" s="72"/>
      <c r="DT298" s="72"/>
      <c r="DU298" s="72"/>
      <c r="DV298" s="72"/>
      <c r="DW298" s="72"/>
      <c r="DX298" s="72"/>
      <c r="DY298" s="72"/>
      <c r="DZ298" s="72"/>
      <c r="EA298" s="72"/>
      <c r="EB298" s="72"/>
      <c r="EC298" s="72"/>
      <c r="ED298" s="72"/>
      <c r="EE298" s="72"/>
    </row>
    <row r="299" spans="1:256" s="8" customFormat="1" ht="27" customHeight="1">
      <c r="A299" s="67">
        <v>74</v>
      </c>
      <c r="B299" s="68" t="s">
        <v>275</v>
      </c>
      <c r="C299" s="69" t="s">
        <v>281</v>
      </c>
      <c r="D299" s="69" t="s">
        <v>282</v>
      </c>
      <c r="E299" s="69" t="s">
        <v>35</v>
      </c>
      <c r="F299" s="101">
        <f>SUM(F301)</f>
        <v>35.659999999999997</v>
      </c>
      <c r="G299" s="70"/>
      <c r="H299" s="70">
        <f>F299*G299</f>
        <v>0</v>
      </c>
      <c r="I299" s="208" t="s">
        <v>78</v>
      </c>
      <c r="J299" s="233"/>
      <c r="K299" s="226"/>
      <c r="L299" s="254"/>
      <c r="M299" s="254"/>
      <c r="N299" s="249"/>
      <c r="O299" s="249"/>
      <c r="P299" s="249"/>
      <c r="Q299" s="302"/>
      <c r="R299" s="226"/>
      <c r="S299" s="226"/>
      <c r="T299" s="226"/>
      <c r="U299" s="226"/>
      <c r="V299" s="226"/>
      <c r="W299" s="226"/>
      <c r="X299" s="226"/>
      <c r="Y299" s="226"/>
      <c r="Z299" s="226"/>
      <c r="AA299" s="226"/>
      <c r="AB299" s="72"/>
      <c r="AC299" s="72"/>
      <c r="AD299" s="72"/>
      <c r="AE299" s="72"/>
      <c r="AF299" s="72"/>
      <c r="AG299" s="72"/>
      <c r="AH299" s="72"/>
      <c r="AI299" s="72"/>
      <c r="AJ299" s="72"/>
      <c r="AK299" s="72"/>
      <c r="AL299" s="72"/>
      <c r="AM299" s="72"/>
      <c r="AN299" s="72"/>
      <c r="AO299" s="72"/>
      <c r="AP299" s="72"/>
      <c r="AQ299" s="72"/>
      <c r="AR299" s="72"/>
      <c r="AS299" s="72"/>
      <c r="AT299" s="72"/>
      <c r="AU299" s="72"/>
      <c r="AV299" s="72"/>
      <c r="AW299" s="72"/>
      <c r="AX299" s="72"/>
      <c r="AY299" s="72"/>
      <c r="AZ299" s="72"/>
      <c r="BA299" s="72"/>
      <c r="BB299" s="72"/>
      <c r="BC299" s="72"/>
      <c r="BD299" s="72"/>
      <c r="BE299" s="72"/>
      <c r="BF299" s="72"/>
      <c r="BG299" s="72"/>
      <c r="BH299" s="72"/>
      <c r="BI299" s="72"/>
      <c r="BJ299" s="72"/>
      <c r="BK299" s="72"/>
      <c r="BL299" s="72"/>
      <c r="BM299" s="72"/>
      <c r="BN299" s="72"/>
      <c r="BO299" s="72"/>
      <c r="BP299" s="72"/>
      <c r="BQ299" s="72"/>
      <c r="BR299" s="72"/>
      <c r="BS299" s="72"/>
      <c r="BT299" s="72"/>
      <c r="BU299" s="72"/>
      <c r="BV299" s="72"/>
      <c r="BW299" s="72"/>
      <c r="BX299" s="72"/>
      <c r="BY299" s="72"/>
      <c r="BZ299" s="72"/>
      <c r="CA299" s="72"/>
      <c r="CB299" s="72"/>
      <c r="CC299" s="72"/>
      <c r="CD299" s="72"/>
      <c r="CE299" s="72"/>
      <c r="CF299" s="72"/>
      <c r="CG299" s="72"/>
      <c r="CH299" s="72"/>
      <c r="CI299" s="72"/>
      <c r="CJ299" s="72"/>
      <c r="CK299" s="72"/>
      <c r="CL299" s="72"/>
      <c r="CM299" s="72"/>
      <c r="CN299" s="72"/>
      <c r="CO299" s="72"/>
      <c r="CP299" s="72"/>
      <c r="CQ299" s="72"/>
      <c r="CR299" s="72"/>
      <c r="CS299" s="72"/>
      <c r="CT299" s="72"/>
      <c r="CU299" s="72"/>
      <c r="CV299" s="72"/>
      <c r="CW299" s="72"/>
      <c r="CX299" s="72"/>
      <c r="CY299" s="72"/>
      <c r="CZ299" s="72"/>
      <c r="DA299" s="72"/>
      <c r="DB299" s="72"/>
      <c r="DC299" s="72"/>
      <c r="DD299" s="72"/>
      <c r="DE299" s="72"/>
      <c r="DF299" s="72"/>
      <c r="DG299" s="72"/>
      <c r="DH299" s="72"/>
      <c r="DI299" s="72"/>
      <c r="DJ299" s="72"/>
      <c r="DK299" s="72"/>
      <c r="DL299" s="72"/>
      <c r="DM299" s="72"/>
      <c r="DN299" s="72"/>
      <c r="DO299" s="72"/>
      <c r="DP299" s="72"/>
      <c r="DQ299" s="72"/>
      <c r="DR299" s="72"/>
      <c r="DS299" s="72"/>
      <c r="DT299" s="72"/>
      <c r="DU299" s="72"/>
      <c r="DV299" s="72"/>
      <c r="DW299" s="72"/>
      <c r="DX299" s="72"/>
      <c r="DY299" s="72"/>
      <c r="DZ299" s="72"/>
      <c r="EA299" s="72"/>
      <c r="EB299" s="72"/>
      <c r="EC299" s="72"/>
      <c r="ED299" s="72"/>
      <c r="EE299" s="72"/>
    </row>
    <row r="300" spans="1:256" s="8" customFormat="1" ht="13.5" customHeight="1">
      <c r="A300" s="67"/>
      <c r="B300" s="68"/>
      <c r="C300" s="69"/>
      <c r="D300" s="75" t="s">
        <v>283</v>
      </c>
      <c r="E300" s="69"/>
      <c r="F300" s="76"/>
      <c r="G300" s="70"/>
      <c r="H300" s="70"/>
      <c r="I300" s="78"/>
      <c r="J300" s="303"/>
      <c r="K300" s="253"/>
      <c r="L300" s="253"/>
      <c r="M300" s="253"/>
      <c r="N300" s="226"/>
      <c r="O300" s="226"/>
      <c r="P300" s="226"/>
      <c r="Q300" s="226"/>
      <c r="R300" s="226"/>
      <c r="S300" s="226"/>
      <c r="T300" s="226"/>
      <c r="U300" s="226"/>
      <c r="V300" s="226"/>
      <c r="W300" s="226"/>
      <c r="X300" s="226"/>
      <c r="Y300" s="226"/>
      <c r="Z300" s="226"/>
      <c r="AA300" s="226"/>
      <c r="AB300" s="72"/>
      <c r="AC300" s="72"/>
      <c r="AD300" s="72"/>
      <c r="AE300" s="72"/>
      <c r="AF300" s="72"/>
      <c r="AG300" s="72"/>
      <c r="AH300" s="72"/>
      <c r="AI300" s="72"/>
      <c r="AJ300" s="72"/>
      <c r="AK300" s="72"/>
      <c r="AL300" s="72"/>
      <c r="AM300" s="72"/>
      <c r="AN300" s="72"/>
      <c r="AO300" s="72"/>
      <c r="AP300" s="72"/>
      <c r="AQ300" s="72"/>
      <c r="AR300" s="72"/>
      <c r="AS300" s="72"/>
      <c r="AT300" s="72"/>
      <c r="AU300" s="72"/>
      <c r="AV300" s="72"/>
      <c r="AW300" s="72"/>
      <c r="AX300" s="72"/>
      <c r="AY300" s="72"/>
      <c r="AZ300" s="72"/>
      <c r="BA300" s="72"/>
      <c r="BB300" s="72"/>
      <c r="BC300" s="72"/>
      <c r="BD300" s="72"/>
      <c r="BE300" s="72"/>
      <c r="BF300" s="72"/>
      <c r="BG300" s="72"/>
      <c r="BH300" s="72"/>
      <c r="BI300" s="72"/>
      <c r="BJ300" s="72"/>
      <c r="BK300" s="72"/>
      <c r="BL300" s="72"/>
      <c r="BM300" s="72"/>
      <c r="BN300" s="72"/>
      <c r="BO300" s="72"/>
      <c r="BP300" s="72"/>
      <c r="BQ300" s="72"/>
      <c r="BR300" s="72"/>
      <c r="BS300" s="72"/>
      <c r="BT300" s="72"/>
      <c r="BU300" s="72"/>
      <c r="BV300" s="72"/>
      <c r="BW300" s="72"/>
      <c r="BX300" s="72"/>
      <c r="BY300" s="72"/>
      <c r="BZ300" s="72"/>
      <c r="CA300" s="72"/>
      <c r="CB300" s="72"/>
      <c r="CC300" s="72"/>
      <c r="CD300" s="72"/>
      <c r="CE300" s="72"/>
      <c r="CF300" s="72"/>
      <c r="CG300" s="72"/>
      <c r="CH300" s="72"/>
      <c r="CI300" s="72"/>
      <c r="CJ300" s="72"/>
      <c r="CK300" s="72"/>
      <c r="CL300" s="72"/>
      <c r="CM300" s="72"/>
      <c r="CN300" s="72"/>
      <c r="CO300" s="72"/>
      <c r="CP300" s="72"/>
      <c r="CQ300" s="72"/>
      <c r="CR300" s="72"/>
      <c r="CS300" s="72"/>
      <c r="CT300" s="72"/>
      <c r="CU300" s="72"/>
      <c r="CV300" s="72"/>
      <c r="CW300" s="72"/>
      <c r="CX300" s="72"/>
      <c r="CY300" s="72"/>
      <c r="CZ300" s="72"/>
      <c r="DA300" s="72"/>
      <c r="DB300" s="72"/>
      <c r="DC300" s="72"/>
      <c r="DD300" s="72"/>
      <c r="DE300" s="72"/>
      <c r="DF300" s="72"/>
      <c r="DG300" s="72"/>
      <c r="DH300" s="72"/>
      <c r="DI300" s="72"/>
      <c r="DJ300" s="72"/>
      <c r="DK300" s="72"/>
      <c r="DL300" s="72"/>
      <c r="DM300" s="72"/>
      <c r="DN300" s="72"/>
      <c r="DO300" s="72"/>
      <c r="DP300" s="72"/>
      <c r="DQ300" s="72"/>
      <c r="DR300" s="72"/>
      <c r="DS300" s="72"/>
      <c r="DT300" s="72"/>
      <c r="DU300" s="72"/>
      <c r="DV300" s="72"/>
      <c r="DW300" s="72"/>
      <c r="DX300" s="72"/>
      <c r="DY300" s="72"/>
      <c r="DZ300" s="72"/>
      <c r="EA300" s="72"/>
      <c r="EB300" s="72"/>
      <c r="EC300" s="72"/>
      <c r="ED300" s="72"/>
      <c r="EE300" s="72"/>
    </row>
    <row r="301" spans="1:256" s="8" customFormat="1" ht="13.5" customHeight="1">
      <c r="A301" s="67"/>
      <c r="B301" s="68"/>
      <c r="C301" s="69"/>
      <c r="D301" s="75" t="s">
        <v>278</v>
      </c>
      <c r="E301" s="69"/>
      <c r="F301" s="76">
        <f>35.66</f>
        <v>35.659999999999997</v>
      </c>
      <c r="G301" s="70"/>
      <c r="H301" s="70"/>
      <c r="I301" s="78"/>
      <c r="J301" s="230"/>
      <c r="K301" s="226"/>
      <c r="L301" s="226"/>
      <c r="M301" s="226"/>
      <c r="N301" s="226"/>
      <c r="O301" s="226"/>
      <c r="P301" s="226"/>
      <c r="Q301" s="226"/>
      <c r="R301" s="226"/>
      <c r="S301" s="226"/>
      <c r="T301" s="226"/>
      <c r="U301" s="226"/>
      <c r="V301" s="226"/>
      <c r="W301" s="226"/>
      <c r="X301" s="226"/>
      <c r="Y301" s="226"/>
      <c r="Z301" s="226"/>
      <c r="AA301" s="226"/>
      <c r="AB301" s="72"/>
      <c r="AC301" s="72"/>
      <c r="AD301" s="72"/>
      <c r="AE301" s="72"/>
      <c r="AF301" s="72"/>
      <c r="AG301" s="72"/>
      <c r="AH301" s="72"/>
      <c r="AI301" s="72"/>
      <c r="AJ301" s="72"/>
      <c r="AK301" s="72"/>
      <c r="AL301" s="72"/>
      <c r="AM301" s="72"/>
      <c r="AN301" s="72"/>
      <c r="AO301" s="72"/>
      <c r="AP301" s="72"/>
      <c r="AQ301" s="72"/>
      <c r="AR301" s="72"/>
      <c r="AS301" s="72"/>
      <c r="AT301" s="72"/>
      <c r="AU301" s="72"/>
      <c r="AV301" s="72"/>
      <c r="AW301" s="72"/>
      <c r="AX301" s="72"/>
      <c r="AY301" s="72"/>
      <c r="AZ301" s="72"/>
      <c r="BA301" s="72"/>
      <c r="BB301" s="72"/>
      <c r="BC301" s="72"/>
      <c r="BD301" s="72"/>
      <c r="BE301" s="72"/>
      <c r="BF301" s="72"/>
      <c r="BG301" s="72"/>
      <c r="BH301" s="72"/>
      <c r="BI301" s="72"/>
      <c r="BJ301" s="72"/>
      <c r="BK301" s="72"/>
      <c r="BL301" s="72"/>
      <c r="BM301" s="72"/>
      <c r="BN301" s="72"/>
      <c r="BO301" s="72"/>
      <c r="BP301" s="72"/>
      <c r="BQ301" s="72"/>
      <c r="BR301" s="72"/>
      <c r="BS301" s="72"/>
      <c r="BT301" s="72"/>
      <c r="BU301" s="72"/>
      <c r="BV301" s="72"/>
      <c r="BW301" s="72"/>
      <c r="BX301" s="72"/>
      <c r="BY301" s="72"/>
      <c r="BZ301" s="72"/>
      <c r="CA301" s="72"/>
      <c r="CB301" s="72"/>
      <c r="CC301" s="72"/>
      <c r="CD301" s="72"/>
      <c r="CE301" s="72"/>
      <c r="CF301" s="72"/>
      <c r="CG301" s="72"/>
      <c r="CH301" s="72"/>
      <c r="CI301" s="72"/>
      <c r="CJ301" s="72"/>
      <c r="CK301" s="72"/>
      <c r="CL301" s="72"/>
      <c r="CM301" s="72"/>
      <c r="CN301" s="72"/>
      <c r="CO301" s="72"/>
      <c r="CP301" s="72"/>
      <c r="CQ301" s="72"/>
      <c r="CR301" s="72"/>
      <c r="CS301" s="72"/>
      <c r="CT301" s="72"/>
      <c r="CU301" s="72"/>
      <c r="CV301" s="72"/>
      <c r="CW301" s="72"/>
      <c r="CX301" s="72"/>
      <c r="CY301" s="72"/>
      <c r="CZ301" s="72"/>
      <c r="DA301" s="72"/>
      <c r="DB301" s="72"/>
      <c r="DC301" s="72"/>
      <c r="DD301" s="72"/>
      <c r="DE301" s="72"/>
      <c r="DF301" s="72"/>
      <c r="DG301" s="72"/>
      <c r="DH301" s="72"/>
      <c r="DI301" s="72"/>
      <c r="DJ301" s="72"/>
      <c r="DK301" s="72"/>
      <c r="DL301" s="72"/>
      <c r="DM301" s="72"/>
      <c r="DN301" s="72"/>
      <c r="DO301" s="72"/>
      <c r="DP301" s="72"/>
      <c r="DQ301" s="72"/>
      <c r="DR301" s="72"/>
      <c r="DS301" s="72"/>
      <c r="DT301" s="72"/>
      <c r="DU301" s="72"/>
      <c r="DV301" s="72"/>
      <c r="DW301" s="72"/>
      <c r="DX301" s="72"/>
      <c r="DY301" s="72"/>
      <c r="DZ301" s="72"/>
      <c r="EA301" s="72"/>
      <c r="EB301" s="72"/>
      <c r="EC301" s="72"/>
      <c r="ED301" s="72"/>
      <c r="EE301" s="72"/>
    </row>
    <row r="302" spans="1:256" s="8" customFormat="1" ht="13.5" customHeight="1">
      <c r="A302" s="67"/>
      <c r="B302" s="68"/>
      <c r="C302" s="69"/>
      <c r="D302" s="75" t="s">
        <v>248</v>
      </c>
      <c r="E302" s="69"/>
      <c r="F302" s="76"/>
      <c r="G302" s="70"/>
      <c r="H302" s="70"/>
      <c r="I302" s="78"/>
      <c r="J302" s="230"/>
      <c r="K302" s="226"/>
      <c r="L302" s="226"/>
      <c r="M302" s="226"/>
      <c r="N302" s="226"/>
      <c r="O302" s="226"/>
      <c r="P302" s="226"/>
      <c r="Q302" s="226"/>
      <c r="R302" s="226"/>
      <c r="S302" s="226"/>
      <c r="T302" s="226"/>
      <c r="U302" s="226"/>
      <c r="V302" s="226"/>
      <c r="W302" s="226"/>
      <c r="X302" s="226"/>
      <c r="Y302" s="226"/>
      <c r="Z302" s="226"/>
      <c r="AA302" s="226"/>
      <c r="AB302" s="72"/>
      <c r="AC302" s="72"/>
      <c r="AD302" s="72"/>
      <c r="AE302" s="72"/>
      <c r="AF302" s="72"/>
      <c r="AG302" s="72"/>
      <c r="AH302" s="72"/>
      <c r="AI302" s="72"/>
      <c r="AJ302" s="72"/>
      <c r="AK302" s="72"/>
      <c r="AL302" s="72"/>
      <c r="AM302" s="72"/>
      <c r="AN302" s="72"/>
      <c r="AO302" s="72"/>
      <c r="AP302" s="72"/>
      <c r="AQ302" s="72"/>
      <c r="AR302" s="72"/>
      <c r="AS302" s="72"/>
      <c r="AT302" s="72"/>
      <c r="AU302" s="72"/>
      <c r="AV302" s="72"/>
      <c r="AW302" s="72"/>
      <c r="AX302" s="72"/>
      <c r="AY302" s="72"/>
      <c r="AZ302" s="72"/>
      <c r="BA302" s="72"/>
      <c r="BB302" s="72"/>
      <c r="BC302" s="72"/>
      <c r="BD302" s="72"/>
      <c r="BE302" s="72"/>
      <c r="BF302" s="72"/>
      <c r="BG302" s="72"/>
      <c r="BH302" s="72"/>
      <c r="BI302" s="72"/>
      <c r="BJ302" s="72"/>
      <c r="BK302" s="72"/>
      <c r="BL302" s="72"/>
      <c r="BM302" s="72"/>
      <c r="BN302" s="72"/>
      <c r="BO302" s="72"/>
      <c r="BP302" s="72"/>
      <c r="BQ302" s="72"/>
      <c r="BR302" s="72"/>
      <c r="BS302" s="72"/>
      <c r="BT302" s="72"/>
      <c r="BU302" s="72"/>
      <c r="BV302" s="72"/>
      <c r="BW302" s="72"/>
      <c r="BX302" s="72"/>
      <c r="BY302" s="72"/>
      <c r="BZ302" s="72"/>
      <c r="CA302" s="72"/>
      <c r="CB302" s="72"/>
      <c r="CC302" s="72"/>
      <c r="CD302" s="72"/>
      <c r="CE302" s="72"/>
      <c r="CF302" s="72"/>
      <c r="CG302" s="72"/>
      <c r="CH302" s="72"/>
      <c r="CI302" s="72"/>
      <c r="CJ302" s="72"/>
      <c r="CK302" s="72"/>
      <c r="CL302" s="72"/>
      <c r="CM302" s="72"/>
      <c r="CN302" s="72"/>
      <c r="CO302" s="72"/>
      <c r="CP302" s="72"/>
      <c r="CQ302" s="72"/>
      <c r="CR302" s="72"/>
      <c r="CS302" s="72"/>
      <c r="CT302" s="72"/>
      <c r="CU302" s="72"/>
      <c r="CV302" s="72"/>
      <c r="CW302" s="72"/>
      <c r="CX302" s="72"/>
      <c r="CY302" s="72"/>
      <c r="CZ302" s="72"/>
      <c r="DA302" s="72"/>
      <c r="DB302" s="72"/>
      <c r="DC302" s="72"/>
      <c r="DD302" s="72"/>
      <c r="DE302" s="72"/>
      <c r="DF302" s="72"/>
      <c r="DG302" s="72"/>
      <c r="DH302" s="72"/>
      <c r="DI302" s="72"/>
      <c r="DJ302" s="72"/>
      <c r="DK302" s="72"/>
      <c r="DL302" s="72"/>
      <c r="DM302" s="72"/>
      <c r="DN302" s="72"/>
      <c r="DO302" s="72"/>
      <c r="DP302" s="72"/>
      <c r="DQ302" s="72"/>
      <c r="DR302" s="72"/>
      <c r="DS302" s="72"/>
      <c r="DT302" s="72"/>
      <c r="DU302" s="72"/>
      <c r="DV302" s="72"/>
      <c r="DW302" s="72"/>
      <c r="DX302" s="72"/>
      <c r="DY302" s="72"/>
      <c r="DZ302" s="72"/>
      <c r="EA302" s="72"/>
      <c r="EB302" s="72"/>
      <c r="EC302" s="72"/>
      <c r="ED302" s="72"/>
      <c r="EE302" s="72"/>
    </row>
    <row r="303" spans="1:256" s="13" customFormat="1" ht="67.5" customHeight="1">
      <c r="A303" s="116"/>
      <c r="B303" s="117"/>
      <c r="C303" s="118"/>
      <c r="D303" s="255" t="s">
        <v>106</v>
      </c>
      <c r="E303" s="75"/>
      <c r="F303" s="112"/>
      <c r="G303" s="138"/>
      <c r="H303" s="70"/>
      <c r="I303" s="113"/>
      <c r="J303" s="244"/>
      <c r="K303" s="240"/>
      <c r="L303" s="240"/>
      <c r="M303" s="240"/>
      <c r="N303" s="240"/>
      <c r="O303" s="226"/>
      <c r="P303" s="226"/>
      <c r="Q303" s="226"/>
      <c r="R303" s="72"/>
      <c r="S303" s="72"/>
      <c r="T303" s="72"/>
      <c r="U303" s="72"/>
      <c r="V303" s="72"/>
      <c r="W303" s="72"/>
      <c r="X303" s="72"/>
      <c r="Y303" s="72"/>
      <c r="Z303" s="72"/>
      <c r="AA303" s="72"/>
      <c r="AB303" s="72"/>
      <c r="AC303" s="72"/>
      <c r="AD303" s="72"/>
      <c r="AE303" s="72"/>
      <c r="AF303" s="72"/>
      <c r="AG303" s="72"/>
      <c r="AH303" s="72"/>
      <c r="AI303" s="72"/>
      <c r="AJ303" s="72"/>
      <c r="AK303" s="72"/>
      <c r="AL303" s="72"/>
      <c r="AM303" s="72"/>
      <c r="AN303" s="72"/>
      <c r="AO303" s="72"/>
      <c r="AP303" s="72"/>
      <c r="AQ303" s="72"/>
      <c r="AR303" s="72"/>
      <c r="AS303" s="72"/>
      <c r="AT303" s="72"/>
      <c r="AU303" s="72"/>
      <c r="AV303" s="72"/>
      <c r="AW303" s="72"/>
      <c r="AX303" s="72"/>
      <c r="AY303" s="72"/>
      <c r="AZ303" s="72"/>
      <c r="BA303" s="72"/>
      <c r="BB303" s="72"/>
      <c r="BC303" s="72"/>
      <c r="BD303" s="72"/>
      <c r="BE303" s="72"/>
      <c r="BF303" s="72"/>
      <c r="BG303" s="72"/>
      <c r="BH303" s="72"/>
      <c r="BI303" s="72"/>
      <c r="BJ303" s="72"/>
      <c r="BK303" s="72"/>
      <c r="BL303" s="72"/>
      <c r="BM303" s="72"/>
      <c r="BN303" s="72"/>
      <c r="BO303" s="72"/>
      <c r="BP303" s="72"/>
      <c r="BQ303" s="72"/>
      <c r="BR303" s="72"/>
      <c r="BS303" s="72"/>
      <c r="BT303" s="72"/>
      <c r="BU303" s="72"/>
      <c r="BV303" s="72"/>
      <c r="BW303" s="72"/>
      <c r="BX303" s="72"/>
      <c r="BY303" s="72"/>
      <c r="BZ303" s="72"/>
      <c r="CA303" s="72"/>
      <c r="CB303" s="72"/>
      <c r="CC303" s="72"/>
      <c r="CD303" s="72"/>
      <c r="CE303" s="72"/>
      <c r="CF303" s="72"/>
      <c r="CG303" s="72"/>
      <c r="CH303" s="72"/>
      <c r="CI303" s="72"/>
      <c r="CJ303" s="72"/>
      <c r="CK303" s="72"/>
      <c r="CL303" s="72"/>
      <c r="CM303" s="72"/>
      <c r="CN303" s="72"/>
      <c r="CO303" s="72"/>
      <c r="CP303" s="72"/>
      <c r="CQ303" s="72"/>
      <c r="CR303" s="72"/>
      <c r="CS303" s="72"/>
      <c r="CT303" s="72"/>
      <c r="CU303" s="72"/>
      <c r="CV303" s="72"/>
      <c r="CW303" s="72"/>
      <c r="CX303" s="72"/>
      <c r="CY303" s="72"/>
      <c r="CZ303" s="72"/>
      <c r="DA303" s="72"/>
      <c r="DB303" s="72"/>
      <c r="DC303" s="72"/>
      <c r="DD303" s="72"/>
      <c r="DE303" s="72"/>
      <c r="DF303" s="72"/>
      <c r="DG303" s="72"/>
      <c r="DH303" s="72"/>
      <c r="DI303" s="72"/>
      <c r="DJ303" s="72"/>
      <c r="DK303" s="72"/>
      <c r="DL303" s="72"/>
      <c r="DM303" s="72"/>
      <c r="DN303" s="72"/>
      <c r="DO303" s="72"/>
      <c r="DP303" s="72"/>
      <c r="DQ303" s="72"/>
      <c r="DR303" s="72"/>
      <c r="DS303" s="72"/>
      <c r="DT303" s="72"/>
      <c r="DU303" s="72"/>
      <c r="DV303" s="72"/>
      <c r="DW303" s="72"/>
      <c r="DX303" s="72"/>
      <c r="DY303" s="72"/>
      <c r="DZ303" s="72"/>
      <c r="EA303" s="72"/>
      <c r="EB303" s="72"/>
      <c r="EC303" s="72"/>
      <c r="ED303" s="72"/>
      <c r="EE303" s="72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  <c r="IP303" s="8"/>
      <c r="IQ303" s="8"/>
      <c r="IR303" s="8"/>
      <c r="IS303" s="8"/>
      <c r="IT303" s="8"/>
      <c r="IU303" s="8"/>
      <c r="IV303" s="8"/>
    </row>
    <row r="304" spans="1:256" s="8" customFormat="1" ht="13.5" customHeight="1">
      <c r="A304" s="67">
        <v>75</v>
      </c>
      <c r="B304" s="69" t="s">
        <v>65</v>
      </c>
      <c r="C304" s="69" t="s">
        <v>73</v>
      </c>
      <c r="D304" s="69" t="s">
        <v>74</v>
      </c>
      <c r="E304" s="69" t="s">
        <v>68</v>
      </c>
      <c r="F304" s="101">
        <f>F305</f>
        <v>5</v>
      </c>
      <c r="G304" s="70"/>
      <c r="H304" s="70">
        <f>F304*G304</f>
        <v>0</v>
      </c>
      <c r="I304" s="208" t="s">
        <v>36</v>
      </c>
      <c r="J304" s="226"/>
      <c r="K304" s="226"/>
      <c r="L304" s="226"/>
      <c r="M304" s="226"/>
      <c r="N304" s="226"/>
      <c r="O304" s="226"/>
      <c r="P304" s="226"/>
      <c r="Q304" s="226"/>
      <c r="R304" s="226"/>
      <c r="S304" s="226"/>
      <c r="T304" s="226"/>
      <c r="U304" s="226"/>
      <c r="V304" s="226"/>
      <c r="W304" s="226"/>
      <c r="X304" s="226"/>
      <c r="Y304" s="226"/>
      <c r="Z304" s="226"/>
      <c r="AA304" s="226"/>
      <c r="AB304" s="72"/>
      <c r="AC304" s="72"/>
      <c r="AD304" s="72"/>
      <c r="AE304" s="72"/>
      <c r="AF304" s="72"/>
      <c r="AG304" s="72"/>
      <c r="AH304" s="72"/>
      <c r="AI304" s="72"/>
      <c r="AJ304" s="72"/>
      <c r="AK304" s="72"/>
      <c r="AL304" s="72"/>
      <c r="AM304" s="72"/>
      <c r="AN304" s="72"/>
      <c r="AO304" s="72"/>
      <c r="AP304" s="72"/>
      <c r="AQ304" s="72"/>
      <c r="AR304" s="72"/>
      <c r="AS304" s="72"/>
      <c r="AT304" s="72"/>
      <c r="AU304" s="72"/>
      <c r="AV304" s="72"/>
      <c r="AW304" s="72"/>
      <c r="AX304" s="72"/>
      <c r="AY304" s="72"/>
      <c r="AZ304" s="72"/>
      <c r="BA304" s="72"/>
      <c r="BB304" s="72"/>
      <c r="BC304" s="72"/>
      <c r="BD304" s="72"/>
      <c r="BE304" s="72"/>
      <c r="BF304" s="72"/>
      <c r="BG304" s="72"/>
      <c r="BH304" s="72"/>
      <c r="BI304" s="72"/>
      <c r="BJ304" s="72"/>
      <c r="BK304" s="72"/>
      <c r="BL304" s="72"/>
      <c r="BM304" s="72"/>
      <c r="BN304" s="72"/>
      <c r="BO304" s="72"/>
      <c r="BP304" s="72"/>
      <c r="BQ304" s="72"/>
      <c r="BR304" s="72"/>
      <c r="BS304" s="72"/>
      <c r="BT304" s="72"/>
      <c r="BU304" s="72"/>
      <c r="BV304" s="72"/>
      <c r="BW304" s="72"/>
      <c r="BX304" s="72"/>
      <c r="BY304" s="72"/>
      <c r="BZ304" s="72"/>
      <c r="CA304" s="72"/>
      <c r="CB304" s="72"/>
      <c r="CC304" s="72"/>
      <c r="CD304" s="72"/>
      <c r="CE304" s="72"/>
      <c r="CF304" s="72"/>
      <c r="CG304" s="72"/>
      <c r="CH304" s="72"/>
      <c r="CI304" s="72"/>
      <c r="CJ304" s="72"/>
      <c r="CK304" s="72"/>
      <c r="CL304" s="72"/>
      <c r="CM304" s="72"/>
      <c r="CN304" s="72"/>
      <c r="CO304" s="72"/>
      <c r="CP304" s="72"/>
      <c r="CQ304" s="72"/>
      <c r="CR304" s="72"/>
      <c r="CS304" s="72"/>
      <c r="CT304" s="72"/>
      <c r="CU304" s="72"/>
      <c r="CV304" s="72"/>
      <c r="CW304" s="72"/>
      <c r="CX304" s="72"/>
      <c r="CY304" s="72"/>
      <c r="CZ304" s="72"/>
      <c r="DA304" s="72"/>
      <c r="DB304" s="72"/>
      <c r="DC304" s="72"/>
      <c r="DD304" s="72"/>
      <c r="DE304" s="72"/>
      <c r="DF304" s="72"/>
      <c r="DG304" s="72"/>
      <c r="DH304" s="72"/>
      <c r="DI304" s="72"/>
      <c r="DJ304" s="72"/>
      <c r="DK304" s="72"/>
      <c r="DL304" s="72"/>
      <c r="DM304" s="72"/>
      <c r="DN304" s="72"/>
      <c r="DO304" s="72"/>
      <c r="DP304" s="72"/>
      <c r="DQ304" s="72"/>
      <c r="DR304" s="72"/>
      <c r="DS304" s="72"/>
      <c r="DT304" s="72"/>
      <c r="DU304" s="72"/>
      <c r="DV304" s="72"/>
      <c r="DW304" s="72"/>
      <c r="DX304" s="72"/>
      <c r="DY304" s="72"/>
      <c r="DZ304" s="72"/>
      <c r="EA304" s="72"/>
      <c r="EB304" s="72"/>
      <c r="EC304" s="72"/>
      <c r="ED304" s="72"/>
      <c r="EE304" s="72"/>
    </row>
    <row r="305" spans="1:256" s="8" customFormat="1" ht="13.5" customHeight="1">
      <c r="A305" s="116"/>
      <c r="B305" s="118"/>
      <c r="C305" s="118"/>
      <c r="D305" s="75" t="s">
        <v>284</v>
      </c>
      <c r="E305" s="118"/>
      <c r="F305" s="76">
        <v>5</v>
      </c>
      <c r="G305" s="138"/>
      <c r="H305" s="70"/>
      <c r="I305" s="113"/>
      <c r="J305" s="226"/>
      <c r="K305" s="226"/>
      <c r="L305" s="226"/>
      <c r="M305" s="226"/>
      <c r="N305" s="226"/>
      <c r="O305" s="226"/>
      <c r="P305" s="226"/>
      <c r="Q305" s="226"/>
      <c r="R305" s="226"/>
      <c r="S305" s="226"/>
      <c r="T305" s="226"/>
      <c r="U305" s="226"/>
      <c r="V305" s="226"/>
      <c r="W305" s="226"/>
      <c r="X305" s="226"/>
      <c r="Y305" s="226"/>
      <c r="Z305" s="226"/>
      <c r="AA305" s="226"/>
      <c r="AB305" s="72"/>
      <c r="AC305" s="72"/>
      <c r="AD305" s="72"/>
      <c r="AE305" s="72"/>
      <c r="AF305" s="72"/>
      <c r="AG305" s="72"/>
      <c r="AH305" s="72"/>
      <c r="AI305" s="72"/>
      <c r="AJ305" s="72"/>
      <c r="AK305" s="72"/>
      <c r="AL305" s="72"/>
      <c r="AM305" s="72"/>
      <c r="AN305" s="72"/>
      <c r="AO305" s="72"/>
      <c r="AP305" s="72"/>
      <c r="AQ305" s="72"/>
      <c r="AR305" s="72"/>
      <c r="AS305" s="72"/>
      <c r="AT305" s="72"/>
      <c r="AU305" s="72"/>
      <c r="AV305" s="72"/>
      <c r="AW305" s="72"/>
      <c r="AX305" s="72"/>
      <c r="AY305" s="72"/>
      <c r="AZ305" s="72"/>
      <c r="BA305" s="72"/>
      <c r="BB305" s="72"/>
      <c r="BC305" s="72"/>
      <c r="BD305" s="72"/>
      <c r="BE305" s="72"/>
      <c r="BF305" s="72"/>
      <c r="BG305" s="72"/>
      <c r="BH305" s="72"/>
      <c r="BI305" s="72"/>
      <c r="BJ305" s="72"/>
      <c r="BK305" s="72"/>
      <c r="BL305" s="72"/>
      <c r="BM305" s="72"/>
      <c r="BN305" s="72"/>
      <c r="BO305" s="72"/>
      <c r="BP305" s="72"/>
      <c r="BQ305" s="72"/>
      <c r="BR305" s="72"/>
      <c r="BS305" s="72"/>
      <c r="BT305" s="72"/>
      <c r="BU305" s="72"/>
      <c r="BV305" s="72"/>
      <c r="BW305" s="72"/>
      <c r="BX305" s="72"/>
      <c r="BY305" s="72"/>
      <c r="BZ305" s="72"/>
      <c r="CA305" s="72"/>
      <c r="CB305" s="72"/>
      <c r="CC305" s="72"/>
      <c r="CD305" s="72"/>
      <c r="CE305" s="72"/>
      <c r="CF305" s="72"/>
      <c r="CG305" s="72"/>
      <c r="CH305" s="72"/>
      <c r="CI305" s="72"/>
      <c r="CJ305" s="72"/>
      <c r="CK305" s="72"/>
      <c r="CL305" s="72"/>
      <c r="CM305" s="72"/>
      <c r="CN305" s="72"/>
      <c r="CO305" s="72"/>
      <c r="CP305" s="72"/>
      <c r="CQ305" s="72"/>
      <c r="CR305" s="72"/>
      <c r="CS305" s="72"/>
      <c r="CT305" s="72"/>
      <c r="CU305" s="72"/>
      <c r="CV305" s="72"/>
      <c r="CW305" s="72"/>
      <c r="CX305" s="72"/>
      <c r="CY305" s="72"/>
      <c r="CZ305" s="72"/>
      <c r="DA305" s="72"/>
      <c r="DB305" s="72"/>
      <c r="DC305" s="72"/>
      <c r="DD305" s="72"/>
      <c r="DE305" s="72"/>
      <c r="DF305" s="72"/>
      <c r="DG305" s="72"/>
      <c r="DH305" s="72"/>
      <c r="DI305" s="72"/>
      <c r="DJ305" s="72"/>
      <c r="DK305" s="72"/>
      <c r="DL305" s="72"/>
      <c r="DM305" s="72"/>
      <c r="DN305" s="72"/>
      <c r="DO305" s="72"/>
      <c r="DP305" s="72"/>
      <c r="DQ305" s="72"/>
      <c r="DR305" s="72"/>
      <c r="DS305" s="72"/>
      <c r="DT305" s="72"/>
      <c r="DU305" s="72"/>
      <c r="DV305" s="72"/>
      <c r="DW305" s="72"/>
      <c r="DX305" s="72"/>
      <c r="DY305" s="72"/>
      <c r="DZ305" s="72"/>
      <c r="EA305" s="72"/>
      <c r="EB305" s="72"/>
      <c r="EC305" s="72"/>
      <c r="ED305" s="72"/>
      <c r="EE305" s="72"/>
    </row>
    <row r="306" spans="1:256" s="8" customFormat="1" ht="13.5" customHeight="1">
      <c r="A306" s="116"/>
      <c r="B306" s="118"/>
      <c r="C306" s="118"/>
      <c r="D306" s="75" t="s">
        <v>76</v>
      </c>
      <c r="E306" s="118"/>
      <c r="F306" s="76"/>
      <c r="G306" s="138"/>
      <c r="H306" s="70"/>
      <c r="I306" s="113"/>
      <c r="J306" s="226"/>
      <c r="K306" s="226"/>
      <c r="L306" s="226"/>
      <c r="M306" s="226"/>
      <c r="N306" s="226"/>
      <c r="O306" s="226"/>
      <c r="P306" s="226"/>
      <c r="Q306" s="226"/>
      <c r="R306" s="226"/>
      <c r="S306" s="226"/>
      <c r="T306" s="226"/>
      <c r="U306" s="226"/>
      <c r="V306" s="226"/>
      <c r="W306" s="226"/>
      <c r="X306" s="226"/>
      <c r="Y306" s="226"/>
      <c r="Z306" s="226"/>
      <c r="AA306" s="226"/>
      <c r="AB306" s="72"/>
      <c r="AC306" s="72"/>
      <c r="AD306" s="72"/>
      <c r="AE306" s="72"/>
      <c r="AF306" s="72"/>
      <c r="AG306" s="72"/>
      <c r="AH306" s="72"/>
      <c r="AI306" s="72"/>
      <c r="AJ306" s="72"/>
      <c r="AK306" s="72"/>
      <c r="AL306" s="72"/>
      <c r="AM306" s="72"/>
      <c r="AN306" s="72"/>
      <c r="AO306" s="72"/>
      <c r="AP306" s="72"/>
      <c r="AQ306" s="72"/>
      <c r="AR306" s="72"/>
      <c r="AS306" s="72"/>
      <c r="AT306" s="72"/>
      <c r="AU306" s="72"/>
      <c r="AV306" s="72"/>
      <c r="AW306" s="72"/>
      <c r="AX306" s="72"/>
      <c r="AY306" s="72"/>
      <c r="AZ306" s="72"/>
      <c r="BA306" s="72"/>
      <c r="BB306" s="72"/>
      <c r="BC306" s="72"/>
      <c r="BD306" s="72"/>
      <c r="BE306" s="72"/>
      <c r="BF306" s="72"/>
      <c r="BG306" s="72"/>
      <c r="BH306" s="72"/>
      <c r="BI306" s="72"/>
      <c r="BJ306" s="72"/>
      <c r="BK306" s="72"/>
      <c r="BL306" s="72"/>
      <c r="BM306" s="72"/>
      <c r="BN306" s="72"/>
      <c r="BO306" s="72"/>
      <c r="BP306" s="72"/>
      <c r="BQ306" s="72"/>
      <c r="BR306" s="72"/>
      <c r="BS306" s="72"/>
      <c r="BT306" s="72"/>
      <c r="BU306" s="72"/>
      <c r="BV306" s="72"/>
      <c r="BW306" s="72"/>
      <c r="BX306" s="72"/>
      <c r="BY306" s="72"/>
      <c r="BZ306" s="72"/>
      <c r="CA306" s="72"/>
      <c r="CB306" s="72"/>
      <c r="CC306" s="72"/>
      <c r="CD306" s="72"/>
      <c r="CE306" s="72"/>
      <c r="CF306" s="72"/>
      <c r="CG306" s="72"/>
      <c r="CH306" s="72"/>
      <c r="CI306" s="72"/>
      <c r="CJ306" s="72"/>
      <c r="CK306" s="72"/>
      <c r="CL306" s="72"/>
      <c r="CM306" s="72"/>
      <c r="CN306" s="72"/>
      <c r="CO306" s="72"/>
      <c r="CP306" s="72"/>
      <c r="CQ306" s="72"/>
      <c r="CR306" s="72"/>
      <c r="CS306" s="72"/>
      <c r="CT306" s="72"/>
      <c r="CU306" s="72"/>
      <c r="CV306" s="72"/>
      <c r="CW306" s="72"/>
      <c r="CX306" s="72"/>
      <c r="CY306" s="72"/>
      <c r="CZ306" s="72"/>
      <c r="DA306" s="72"/>
      <c r="DB306" s="72"/>
      <c r="DC306" s="72"/>
      <c r="DD306" s="72"/>
      <c r="DE306" s="72"/>
      <c r="DF306" s="72"/>
      <c r="DG306" s="72"/>
      <c r="DH306" s="72"/>
      <c r="DI306" s="72"/>
      <c r="DJ306" s="72"/>
      <c r="DK306" s="72"/>
      <c r="DL306" s="72"/>
      <c r="DM306" s="72"/>
      <c r="DN306" s="72"/>
      <c r="DO306" s="72"/>
      <c r="DP306" s="72"/>
      <c r="DQ306" s="72"/>
      <c r="DR306" s="72"/>
      <c r="DS306" s="72"/>
      <c r="DT306" s="72"/>
      <c r="DU306" s="72"/>
      <c r="DV306" s="72"/>
      <c r="DW306" s="72"/>
      <c r="DX306" s="72"/>
      <c r="DY306" s="72"/>
      <c r="DZ306" s="72"/>
      <c r="EA306" s="72"/>
      <c r="EB306" s="72"/>
      <c r="EC306" s="72"/>
      <c r="ED306" s="72"/>
      <c r="EE306" s="72"/>
    </row>
    <row r="307" spans="1:256" s="72" customFormat="1" ht="13.5" customHeight="1">
      <c r="A307" s="73"/>
      <c r="B307" s="74"/>
      <c r="C307" s="74">
        <v>776</v>
      </c>
      <c r="D307" s="74" t="s">
        <v>119</v>
      </c>
      <c r="E307" s="74"/>
      <c r="F307" s="153"/>
      <c r="G307" s="77"/>
      <c r="H307" s="77">
        <f>SUM(H308:H315)</f>
        <v>0</v>
      </c>
      <c r="I307" s="113"/>
      <c r="J307" s="308"/>
      <c r="K307" s="240"/>
      <c r="L307" s="226"/>
      <c r="M307" s="226"/>
      <c r="N307" s="226"/>
      <c r="O307" s="226"/>
      <c r="P307" s="226"/>
      <c r="Q307" s="226"/>
      <c r="R307" s="226"/>
      <c r="S307" s="226"/>
      <c r="T307" s="226"/>
      <c r="U307" s="226"/>
      <c r="V307" s="226"/>
      <c r="W307" s="226"/>
      <c r="X307" s="226"/>
      <c r="Y307" s="226"/>
      <c r="Z307" s="226"/>
      <c r="AA307" s="226"/>
    </row>
    <row r="308" spans="1:256" s="72" customFormat="1" ht="13.5" customHeight="1">
      <c r="A308" s="67">
        <v>76</v>
      </c>
      <c r="B308" s="69">
        <v>776</v>
      </c>
      <c r="C308" s="163">
        <v>776201812</v>
      </c>
      <c r="D308" s="110" t="s">
        <v>285</v>
      </c>
      <c r="E308" s="164" t="s">
        <v>35</v>
      </c>
      <c r="F308" s="291">
        <f>SUM(F309:F309)</f>
        <v>38.43</v>
      </c>
      <c r="G308" s="292"/>
      <c r="H308" s="70">
        <f>F308*G308</f>
        <v>0</v>
      </c>
      <c r="I308" s="102" t="s">
        <v>36</v>
      </c>
      <c r="J308" s="252"/>
      <c r="K308" s="226"/>
      <c r="L308" s="226"/>
      <c r="M308" s="226"/>
      <c r="N308" s="230"/>
      <c r="O308" s="226"/>
      <c r="P308" s="226"/>
      <c r="Q308" s="226"/>
      <c r="R308" s="226"/>
      <c r="S308" s="226"/>
      <c r="T308" s="226"/>
      <c r="U308" s="226"/>
      <c r="V308" s="226"/>
      <c r="W308" s="226"/>
      <c r="X308" s="226"/>
      <c r="Y308" s="226"/>
      <c r="Z308" s="226"/>
      <c r="AA308" s="226"/>
    </row>
    <row r="309" spans="1:256" s="12" customFormat="1" ht="13.5" customHeight="1">
      <c r="A309" s="165"/>
      <c r="B309" s="166"/>
      <c r="C309" s="166"/>
      <c r="D309" s="75" t="s">
        <v>286</v>
      </c>
      <c r="E309" s="166"/>
      <c r="F309" s="293">
        <f>38.43</f>
        <v>38.43</v>
      </c>
      <c r="G309" s="167"/>
      <c r="H309" s="168"/>
      <c r="I309" s="66"/>
      <c r="J309" s="252"/>
      <c r="K309" s="226"/>
      <c r="L309" s="226"/>
      <c r="M309" s="226"/>
      <c r="N309" s="226"/>
      <c r="O309" s="226"/>
      <c r="P309" s="226"/>
      <c r="Q309" s="226"/>
      <c r="R309" s="226"/>
      <c r="S309" s="226"/>
      <c r="T309" s="226"/>
      <c r="U309" s="226"/>
      <c r="V309" s="226"/>
      <c r="W309" s="226"/>
      <c r="X309" s="226"/>
      <c r="Y309" s="226"/>
      <c r="Z309" s="226"/>
      <c r="AA309" s="226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</row>
    <row r="310" spans="1:256" s="12" customFormat="1" ht="13.5" customHeight="1">
      <c r="A310" s="67">
        <v>77</v>
      </c>
      <c r="B310" s="69">
        <v>776</v>
      </c>
      <c r="C310" s="163">
        <v>776410811</v>
      </c>
      <c r="D310" s="110" t="s">
        <v>287</v>
      </c>
      <c r="E310" s="164" t="s">
        <v>52</v>
      </c>
      <c r="F310" s="291">
        <f>SUM(F311:F311)</f>
        <v>26.7</v>
      </c>
      <c r="G310" s="292"/>
      <c r="H310" s="70">
        <f>F310*G310</f>
        <v>0</v>
      </c>
      <c r="I310" s="102" t="s">
        <v>36</v>
      </c>
      <c r="J310" s="252"/>
      <c r="K310" s="226"/>
      <c r="L310" s="226"/>
      <c r="M310" s="226"/>
      <c r="N310" s="226"/>
      <c r="O310" s="226"/>
      <c r="P310" s="226"/>
      <c r="Q310" s="226"/>
      <c r="R310" s="226"/>
      <c r="S310" s="226"/>
      <c r="T310" s="226"/>
      <c r="U310" s="226"/>
      <c r="V310" s="226"/>
      <c r="W310" s="226"/>
      <c r="X310" s="226"/>
      <c r="Y310" s="226"/>
      <c r="Z310" s="226"/>
      <c r="AA310" s="226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</row>
    <row r="311" spans="1:256" s="12" customFormat="1" ht="13.5" customHeight="1">
      <c r="A311" s="165"/>
      <c r="B311" s="166"/>
      <c r="C311" s="166"/>
      <c r="D311" s="75" t="s">
        <v>288</v>
      </c>
      <c r="E311" s="166"/>
      <c r="F311" s="293">
        <f>26.7</f>
        <v>26.7</v>
      </c>
      <c r="G311" s="167"/>
      <c r="H311" s="168"/>
      <c r="I311" s="66"/>
      <c r="J311" s="252"/>
      <c r="K311" s="226"/>
      <c r="L311" s="226"/>
      <c r="M311" s="226"/>
      <c r="N311" s="226"/>
      <c r="O311" s="226"/>
      <c r="P311" s="226"/>
      <c r="Q311" s="226"/>
      <c r="R311" s="226"/>
      <c r="S311" s="226"/>
      <c r="T311" s="226"/>
      <c r="U311" s="226"/>
      <c r="V311" s="226"/>
      <c r="W311" s="226"/>
      <c r="X311" s="226"/>
      <c r="Y311" s="226"/>
      <c r="Z311" s="226"/>
      <c r="AA311" s="226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</row>
    <row r="312" spans="1:256" s="12" customFormat="1" ht="13.5" customHeight="1">
      <c r="A312" s="165"/>
      <c r="B312" s="166"/>
      <c r="C312" s="166"/>
      <c r="D312" s="75" t="s">
        <v>289</v>
      </c>
      <c r="E312" s="166"/>
      <c r="F312" s="293"/>
      <c r="G312" s="167"/>
      <c r="H312" s="168"/>
      <c r="I312" s="66"/>
      <c r="J312" s="226"/>
      <c r="K312" s="230"/>
      <c r="L312" s="226"/>
      <c r="M312" s="226"/>
      <c r="N312" s="226"/>
      <c r="O312" s="226"/>
      <c r="P312" s="226"/>
      <c r="Q312" s="226"/>
      <c r="R312" s="226"/>
      <c r="S312" s="226"/>
      <c r="T312" s="226"/>
      <c r="U312" s="226"/>
      <c r="V312" s="226"/>
      <c r="W312" s="226"/>
      <c r="X312" s="226"/>
      <c r="Y312" s="226"/>
      <c r="Z312" s="226"/>
      <c r="AA312" s="226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</row>
    <row r="313" spans="1:256" s="8" customFormat="1" ht="13.5" customHeight="1">
      <c r="A313" s="85">
        <v>78</v>
      </c>
      <c r="B313" s="88" t="s">
        <v>65</v>
      </c>
      <c r="C313" s="88" t="s">
        <v>73</v>
      </c>
      <c r="D313" s="88" t="s">
        <v>74</v>
      </c>
      <c r="E313" s="88" t="s">
        <v>68</v>
      </c>
      <c r="F313" s="89">
        <f>F314</f>
        <v>1</v>
      </c>
      <c r="G313" s="91"/>
      <c r="H313" s="91">
        <f>F313*G313</f>
        <v>0</v>
      </c>
      <c r="I313" s="71" t="s">
        <v>36</v>
      </c>
      <c r="J313" s="250"/>
      <c r="K313" s="226"/>
      <c r="L313" s="226"/>
      <c r="M313" s="226"/>
      <c r="N313" s="226"/>
      <c r="O313" s="226"/>
      <c r="P313" s="226"/>
      <c r="Q313" s="226"/>
      <c r="R313" s="251"/>
      <c r="S313" s="226"/>
      <c r="T313" s="226"/>
      <c r="U313" s="226"/>
      <c r="V313" s="226"/>
      <c r="W313" s="226"/>
      <c r="X313" s="226"/>
      <c r="Y313" s="226"/>
      <c r="Z313" s="226"/>
      <c r="AA313" s="226"/>
      <c r="AB313" s="72"/>
      <c r="AC313" s="72"/>
      <c r="AD313" s="72"/>
      <c r="AE313" s="72"/>
      <c r="AF313" s="72"/>
      <c r="AG313" s="72"/>
      <c r="AH313" s="72"/>
      <c r="AI313" s="72"/>
      <c r="AJ313" s="72"/>
      <c r="AK313" s="72"/>
      <c r="AL313" s="72"/>
      <c r="AM313" s="72"/>
      <c r="AN313" s="72"/>
      <c r="AO313" s="72"/>
      <c r="AP313" s="72"/>
      <c r="AQ313" s="72"/>
      <c r="AR313" s="72"/>
      <c r="AS313" s="72"/>
      <c r="AT313" s="72"/>
      <c r="AU313" s="72"/>
      <c r="AV313" s="72"/>
      <c r="AW313" s="72"/>
      <c r="AX313" s="72"/>
      <c r="AY313" s="72"/>
      <c r="AZ313" s="72"/>
      <c r="BA313" s="72"/>
      <c r="BB313" s="72"/>
      <c r="BC313" s="72"/>
      <c r="BD313" s="72"/>
      <c r="BE313" s="72"/>
      <c r="BF313" s="72"/>
      <c r="BG313" s="72"/>
      <c r="BH313" s="72"/>
      <c r="BI313" s="72"/>
      <c r="BJ313" s="72"/>
      <c r="BK313" s="72"/>
      <c r="BL313" s="72"/>
      <c r="BM313" s="72"/>
      <c r="BN313" s="72"/>
      <c r="BO313" s="72"/>
      <c r="BP313" s="72"/>
      <c r="BQ313" s="72"/>
      <c r="BR313" s="72"/>
      <c r="BS313" s="72"/>
      <c r="BT313" s="72"/>
      <c r="BU313" s="72"/>
      <c r="BV313" s="72"/>
      <c r="BW313" s="72"/>
      <c r="BX313" s="72"/>
      <c r="BY313" s="72"/>
      <c r="BZ313" s="72"/>
      <c r="CA313" s="72"/>
      <c r="CB313" s="72"/>
      <c r="CC313" s="72"/>
      <c r="CD313" s="72"/>
      <c r="CE313" s="72"/>
      <c r="CF313" s="72"/>
      <c r="CG313" s="72"/>
      <c r="CH313" s="72"/>
      <c r="CI313" s="72"/>
      <c r="CJ313" s="72"/>
      <c r="CK313" s="72"/>
      <c r="CL313" s="72"/>
      <c r="CM313" s="72"/>
      <c r="CN313" s="72"/>
      <c r="CO313" s="72"/>
      <c r="CP313" s="72"/>
      <c r="CQ313" s="72"/>
      <c r="CR313" s="72"/>
      <c r="CS313" s="72"/>
      <c r="CT313" s="72"/>
      <c r="CU313" s="72"/>
      <c r="CV313" s="72"/>
      <c r="CW313" s="72"/>
      <c r="CX313" s="72"/>
      <c r="CY313" s="72"/>
      <c r="CZ313" s="72"/>
      <c r="DA313" s="72"/>
      <c r="DB313" s="72"/>
      <c r="DC313" s="72"/>
      <c r="DD313" s="72"/>
      <c r="DE313" s="72"/>
      <c r="DF313" s="72"/>
      <c r="DG313" s="72"/>
      <c r="DH313" s="72"/>
      <c r="DI313" s="72"/>
      <c r="DJ313" s="72"/>
      <c r="DK313" s="72"/>
      <c r="DL313" s="72"/>
      <c r="DM313" s="72"/>
      <c r="DN313" s="72"/>
      <c r="DO313" s="72"/>
      <c r="DP313" s="72"/>
      <c r="DQ313" s="72"/>
      <c r="DR313" s="72"/>
      <c r="DS313" s="72"/>
      <c r="DT313" s="72"/>
      <c r="DU313" s="72"/>
      <c r="DV313" s="72"/>
      <c r="DW313" s="72"/>
      <c r="DX313" s="72"/>
      <c r="DY313" s="72"/>
      <c r="DZ313" s="72"/>
      <c r="EA313" s="72"/>
      <c r="EB313" s="72"/>
      <c r="EC313" s="72"/>
      <c r="ED313" s="72"/>
      <c r="EE313" s="72"/>
    </row>
    <row r="314" spans="1:256" s="8" customFormat="1" ht="13.5" customHeight="1">
      <c r="A314" s="154"/>
      <c r="B314" s="155"/>
      <c r="C314" s="155"/>
      <c r="D314" s="119" t="s">
        <v>290</v>
      </c>
      <c r="E314" s="155"/>
      <c r="F314" s="156">
        <v>1</v>
      </c>
      <c r="G314" s="157"/>
      <c r="H314" s="91"/>
      <c r="I314" s="144"/>
      <c r="J314" s="250"/>
      <c r="K314" s="226"/>
      <c r="L314" s="226"/>
      <c r="M314" s="226"/>
      <c r="N314" s="226"/>
      <c r="O314" s="226"/>
      <c r="P314" s="226"/>
      <c r="Q314" s="226"/>
      <c r="R314" s="251"/>
      <c r="S314" s="226"/>
      <c r="T314" s="226"/>
      <c r="U314" s="226"/>
      <c r="V314" s="226"/>
      <c r="W314" s="226"/>
      <c r="X314" s="226"/>
      <c r="Y314" s="226"/>
      <c r="Z314" s="226"/>
      <c r="AA314" s="226"/>
      <c r="AB314" s="72"/>
      <c r="AC314" s="72"/>
      <c r="AD314" s="72"/>
      <c r="AE314" s="72"/>
      <c r="AF314" s="72"/>
      <c r="AG314" s="72"/>
      <c r="AH314" s="72"/>
      <c r="AI314" s="72"/>
      <c r="AJ314" s="72"/>
      <c r="AK314" s="72"/>
      <c r="AL314" s="72"/>
      <c r="AM314" s="72"/>
      <c r="AN314" s="72"/>
      <c r="AO314" s="72"/>
      <c r="AP314" s="72"/>
      <c r="AQ314" s="72"/>
      <c r="AR314" s="72"/>
      <c r="AS314" s="72"/>
      <c r="AT314" s="72"/>
      <c r="AU314" s="72"/>
      <c r="AV314" s="72"/>
      <c r="AW314" s="72"/>
      <c r="AX314" s="72"/>
      <c r="AY314" s="72"/>
      <c r="AZ314" s="72"/>
      <c r="BA314" s="72"/>
      <c r="BB314" s="72"/>
      <c r="BC314" s="72"/>
      <c r="BD314" s="72"/>
      <c r="BE314" s="72"/>
      <c r="BF314" s="72"/>
      <c r="BG314" s="72"/>
      <c r="BH314" s="72"/>
      <c r="BI314" s="72"/>
      <c r="BJ314" s="72"/>
      <c r="BK314" s="72"/>
      <c r="BL314" s="72"/>
      <c r="BM314" s="72"/>
      <c r="BN314" s="72"/>
      <c r="BO314" s="72"/>
      <c r="BP314" s="72"/>
      <c r="BQ314" s="72"/>
      <c r="BR314" s="72"/>
      <c r="BS314" s="72"/>
      <c r="BT314" s="72"/>
      <c r="BU314" s="72"/>
      <c r="BV314" s="72"/>
      <c r="BW314" s="72"/>
      <c r="BX314" s="72"/>
      <c r="BY314" s="72"/>
      <c r="BZ314" s="72"/>
      <c r="CA314" s="72"/>
      <c r="CB314" s="72"/>
      <c r="CC314" s="72"/>
      <c r="CD314" s="72"/>
      <c r="CE314" s="72"/>
      <c r="CF314" s="72"/>
      <c r="CG314" s="72"/>
      <c r="CH314" s="72"/>
      <c r="CI314" s="72"/>
      <c r="CJ314" s="72"/>
      <c r="CK314" s="72"/>
      <c r="CL314" s="72"/>
      <c r="CM314" s="72"/>
      <c r="CN314" s="72"/>
      <c r="CO314" s="72"/>
      <c r="CP314" s="72"/>
      <c r="CQ314" s="72"/>
      <c r="CR314" s="72"/>
      <c r="CS314" s="72"/>
      <c r="CT314" s="72"/>
      <c r="CU314" s="72"/>
      <c r="CV314" s="72"/>
      <c r="CW314" s="72"/>
      <c r="CX314" s="72"/>
      <c r="CY314" s="72"/>
      <c r="CZ314" s="72"/>
      <c r="DA314" s="72"/>
      <c r="DB314" s="72"/>
      <c r="DC314" s="72"/>
      <c r="DD314" s="72"/>
      <c r="DE314" s="72"/>
      <c r="DF314" s="72"/>
      <c r="DG314" s="72"/>
      <c r="DH314" s="72"/>
      <c r="DI314" s="72"/>
      <c r="DJ314" s="72"/>
      <c r="DK314" s="72"/>
      <c r="DL314" s="72"/>
      <c r="DM314" s="72"/>
      <c r="DN314" s="72"/>
      <c r="DO314" s="72"/>
      <c r="DP314" s="72"/>
      <c r="DQ314" s="72"/>
      <c r="DR314" s="72"/>
      <c r="DS314" s="72"/>
      <c r="DT314" s="72"/>
      <c r="DU314" s="72"/>
      <c r="DV314" s="72"/>
      <c r="DW314" s="72"/>
      <c r="DX314" s="72"/>
      <c r="DY314" s="72"/>
      <c r="DZ314" s="72"/>
      <c r="EA314" s="72"/>
      <c r="EB314" s="72"/>
      <c r="EC314" s="72"/>
      <c r="ED314" s="72"/>
      <c r="EE314" s="72"/>
    </row>
    <row r="315" spans="1:256" s="8" customFormat="1" ht="13.5" customHeight="1">
      <c r="A315" s="154"/>
      <c r="B315" s="155"/>
      <c r="C315" s="155"/>
      <c r="D315" s="119" t="s">
        <v>76</v>
      </c>
      <c r="E315" s="155"/>
      <c r="F315" s="156"/>
      <c r="G315" s="157"/>
      <c r="H315" s="91"/>
      <c r="I315" s="144"/>
      <c r="J315" s="250"/>
      <c r="K315" s="226"/>
      <c r="L315" s="226"/>
      <c r="M315" s="226"/>
      <c r="N315" s="226"/>
      <c r="O315" s="226"/>
      <c r="P315" s="226"/>
      <c r="Q315" s="226"/>
      <c r="R315" s="251"/>
      <c r="S315" s="226"/>
      <c r="T315" s="226"/>
      <c r="U315" s="226"/>
      <c r="V315" s="226"/>
      <c r="W315" s="226"/>
      <c r="X315" s="226"/>
      <c r="Y315" s="226"/>
      <c r="Z315" s="226"/>
      <c r="AA315" s="226"/>
      <c r="AB315" s="72"/>
      <c r="AC315" s="72"/>
      <c r="AD315" s="72"/>
      <c r="AE315" s="72"/>
      <c r="AF315" s="72"/>
      <c r="AG315" s="72"/>
      <c r="AH315" s="72"/>
      <c r="AI315" s="72"/>
      <c r="AJ315" s="72"/>
      <c r="AK315" s="72"/>
      <c r="AL315" s="72"/>
      <c r="AM315" s="72"/>
      <c r="AN315" s="72"/>
      <c r="AO315" s="72"/>
      <c r="AP315" s="72"/>
      <c r="AQ315" s="72"/>
      <c r="AR315" s="72"/>
      <c r="AS315" s="72"/>
      <c r="AT315" s="72"/>
      <c r="AU315" s="72"/>
      <c r="AV315" s="72"/>
      <c r="AW315" s="72"/>
      <c r="AX315" s="72"/>
      <c r="AY315" s="72"/>
      <c r="AZ315" s="72"/>
      <c r="BA315" s="72"/>
      <c r="BB315" s="72"/>
      <c r="BC315" s="72"/>
      <c r="BD315" s="72"/>
      <c r="BE315" s="72"/>
      <c r="BF315" s="72"/>
      <c r="BG315" s="72"/>
      <c r="BH315" s="72"/>
      <c r="BI315" s="72"/>
      <c r="BJ315" s="72"/>
      <c r="BK315" s="72"/>
      <c r="BL315" s="72"/>
      <c r="BM315" s="72"/>
      <c r="BN315" s="72"/>
      <c r="BO315" s="72"/>
      <c r="BP315" s="72"/>
      <c r="BQ315" s="72"/>
      <c r="BR315" s="72"/>
      <c r="BS315" s="72"/>
      <c r="BT315" s="72"/>
      <c r="BU315" s="72"/>
      <c r="BV315" s="72"/>
      <c r="BW315" s="72"/>
      <c r="BX315" s="72"/>
      <c r="BY315" s="72"/>
      <c r="BZ315" s="72"/>
      <c r="CA315" s="72"/>
      <c r="CB315" s="72"/>
      <c r="CC315" s="72"/>
      <c r="CD315" s="72"/>
      <c r="CE315" s="72"/>
      <c r="CF315" s="72"/>
      <c r="CG315" s="72"/>
      <c r="CH315" s="72"/>
      <c r="CI315" s="72"/>
      <c r="CJ315" s="72"/>
      <c r="CK315" s="72"/>
      <c r="CL315" s="72"/>
      <c r="CM315" s="72"/>
      <c r="CN315" s="72"/>
      <c r="CO315" s="72"/>
      <c r="CP315" s="72"/>
      <c r="CQ315" s="72"/>
      <c r="CR315" s="72"/>
      <c r="CS315" s="72"/>
      <c r="CT315" s="72"/>
      <c r="CU315" s="72"/>
      <c r="CV315" s="72"/>
      <c r="CW315" s="72"/>
      <c r="CX315" s="72"/>
      <c r="CY315" s="72"/>
      <c r="CZ315" s="72"/>
      <c r="DA315" s="72"/>
      <c r="DB315" s="72"/>
      <c r="DC315" s="72"/>
      <c r="DD315" s="72"/>
      <c r="DE315" s="72"/>
      <c r="DF315" s="72"/>
      <c r="DG315" s="72"/>
      <c r="DH315" s="72"/>
      <c r="DI315" s="72"/>
      <c r="DJ315" s="72"/>
      <c r="DK315" s="72"/>
      <c r="DL315" s="72"/>
      <c r="DM315" s="72"/>
      <c r="DN315" s="72"/>
      <c r="DO315" s="72"/>
      <c r="DP315" s="72"/>
      <c r="DQ315" s="72"/>
      <c r="DR315" s="72"/>
      <c r="DS315" s="72"/>
      <c r="DT315" s="72"/>
      <c r="DU315" s="72"/>
      <c r="DV315" s="72"/>
      <c r="DW315" s="72"/>
      <c r="DX315" s="72"/>
      <c r="DY315" s="72"/>
      <c r="DZ315" s="72"/>
      <c r="EA315" s="72"/>
      <c r="EB315" s="72"/>
      <c r="EC315" s="72"/>
      <c r="ED315" s="72"/>
      <c r="EE315" s="72"/>
    </row>
    <row r="316" spans="1:256" s="38" customFormat="1" ht="13.5" customHeight="1">
      <c r="A316" s="73"/>
      <c r="B316" s="74"/>
      <c r="C316" s="74">
        <v>790</v>
      </c>
      <c r="D316" s="74" t="s">
        <v>15</v>
      </c>
      <c r="E316" s="74"/>
      <c r="F316" s="153"/>
      <c r="G316" s="77"/>
      <c r="H316" s="77">
        <f>SUM(H317:H323)</f>
        <v>0</v>
      </c>
      <c r="I316" s="113"/>
      <c r="J316" s="308"/>
    </row>
    <row r="317" spans="1:256" s="8" customFormat="1" ht="13.5" customHeight="1">
      <c r="A317" s="67">
        <v>79</v>
      </c>
      <c r="B317" s="69">
        <v>790</v>
      </c>
      <c r="C317" s="69" t="s">
        <v>81</v>
      </c>
      <c r="D317" s="69" t="s">
        <v>82</v>
      </c>
      <c r="E317" s="69" t="s">
        <v>64</v>
      </c>
      <c r="F317" s="101">
        <f>F318</f>
        <v>1</v>
      </c>
      <c r="G317" s="70"/>
      <c r="H317" s="70">
        <f>F317*G317</f>
        <v>0</v>
      </c>
      <c r="I317" s="170" t="s">
        <v>78</v>
      </c>
      <c r="J317" s="226"/>
      <c r="K317" s="226"/>
      <c r="L317" s="226"/>
      <c r="M317" s="226"/>
      <c r="N317" s="226"/>
      <c r="O317" s="226"/>
      <c r="P317" s="226"/>
      <c r="Q317" s="226"/>
      <c r="R317" s="226"/>
      <c r="S317" s="226"/>
      <c r="T317" s="226"/>
      <c r="U317" s="226"/>
      <c r="V317" s="226"/>
      <c r="W317" s="226"/>
      <c r="X317" s="226"/>
      <c r="Y317" s="226"/>
      <c r="Z317" s="226"/>
      <c r="AA317" s="226"/>
      <c r="AB317" s="72"/>
      <c r="AC317" s="72"/>
      <c r="AD317" s="72"/>
      <c r="AE317" s="72"/>
      <c r="AF317" s="72"/>
      <c r="AG317" s="72"/>
      <c r="AH317" s="72"/>
      <c r="AI317" s="72"/>
      <c r="AJ317" s="72"/>
      <c r="AK317" s="72"/>
      <c r="AL317" s="72"/>
      <c r="AM317" s="72"/>
      <c r="AN317" s="72"/>
      <c r="AO317" s="72"/>
      <c r="AP317" s="72"/>
      <c r="AQ317" s="72"/>
      <c r="AR317" s="72"/>
      <c r="AS317" s="72"/>
      <c r="AT317" s="72"/>
      <c r="AU317" s="72"/>
      <c r="AV317" s="72"/>
      <c r="AW317" s="72"/>
      <c r="AX317" s="72"/>
      <c r="AY317" s="72"/>
      <c r="AZ317" s="72"/>
      <c r="BA317" s="72"/>
      <c r="BB317" s="72"/>
      <c r="BC317" s="72"/>
      <c r="BD317" s="72"/>
      <c r="BE317" s="72"/>
      <c r="BF317" s="72"/>
      <c r="BG317" s="72"/>
      <c r="BH317" s="72"/>
      <c r="BI317" s="72"/>
      <c r="BJ317" s="72"/>
      <c r="BK317" s="72"/>
      <c r="BL317" s="72"/>
      <c r="BM317" s="72"/>
      <c r="BN317" s="72"/>
      <c r="BO317" s="72"/>
      <c r="BP317" s="72"/>
      <c r="BQ317" s="72"/>
      <c r="BR317" s="72"/>
      <c r="BS317" s="72"/>
      <c r="BT317" s="72"/>
      <c r="BU317" s="72"/>
      <c r="BV317" s="72"/>
      <c r="BW317" s="72"/>
      <c r="BX317" s="72"/>
      <c r="BY317" s="72"/>
      <c r="BZ317" s="72"/>
      <c r="CA317" s="72"/>
      <c r="CB317" s="72"/>
      <c r="CC317" s="72"/>
      <c r="CD317" s="72"/>
      <c r="CE317" s="72"/>
      <c r="CF317" s="72"/>
      <c r="CG317" s="72"/>
      <c r="CH317" s="72"/>
      <c r="CI317" s="72"/>
      <c r="CJ317" s="72"/>
      <c r="CK317" s="72"/>
      <c r="CL317" s="72"/>
      <c r="CM317" s="72"/>
      <c r="CN317" s="72"/>
      <c r="CO317" s="72"/>
      <c r="CP317" s="72"/>
      <c r="CQ317" s="72"/>
      <c r="CR317" s="72"/>
      <c r="CS317" s="72"/>
      <c r="CT317" s="72"/>
      <c r="CU317" s="72"/>
      <c r="CV317" s="72"/>
      <c r="CW317" s="72"/>
      <c r="CX317" s="72"/>
      <c r="CY317" s="72"/>
      <c r="CZ317" s="72"/>
      <c r="DA317" s="72"/>
      <c r="DB317" s="72"/>
      <c r="DC317" s="72"/>
      <c r="DD317" s="72"/>
      <c r="DE317" s="72"/>
      <c r="DF317" s="72"/>
      <c r="DG317" s="72"/>
      <c r="DH317" s="72"/>
      <c r="DI317" s="72"/>
      <c r="DJ317" s="72"/>
      <c r="DK317" s="72"/>
      <c r="DL317" s="72"/>
      <c r="DM317" s="72"/>
      <c r="DN317" s="72"/>
      <c r="DO317" s="72"/>
      <c r="DP317" s="72"/>
      <c r="DQ317" s="72"/>
      <c r="DR317" s="72"/>
      <c r="DS317" s="72"/>
      <c r="DT317" s="72"/>
      <c r="DU317" s="72"/>
      <c r="DV317" s="72"/>
      <c r="DW317" s="72"/>
      <c r="DX317" s="72"/>
      <c r="DY317" s="72"/>
      <c r="DZ317" s="72"/>
      <c r="EA317" s="72"/>
      <c r="EB317" s="72"/>
      <c r="EC317" s="72"/>
      <c r="ED317" s="72"/>
      <c r="EE317" s="72"/>
    </row>
    <row r="318" spans="1:256" s="8" customFormat="1" ht="40.5" customHeight="1">
      <c r="A318" s="67"/>
      <c r="B318" s="69"/>
      <c r="C318" s="69"/>
      <c r="D318" s="75" t="s">
        <v>291</v>
      </c>
      <c r="E318" s="69"/>
      <c r="F318" s="76">
        <v>1</v>
      </c>
      <c r="G318" s="70"/>
      <c r="H318" s="70"/>
      <c r="I318" s="102"/>
      <c r="J318" s="226"/>
      <c r="K318" s="226"/>
      <c r="L318" s="226"/>
      <c r="M318" s="226"/>
      <c r="N318" s="226"/>
      <c r="O318" s="226"/>
      <c r="P318" s="226"/>
      <c r="Q318" s="226"/>
      <c r="R318" s="226"/>
      <c r="S318" s="226"/>
      <c r="T318" s="226"/>
      <c r="U318" s="226"/>
      <c r="V318" s="226"/>
      <c r="W318" s="226"/>
      <c r="X318" s="226"/>
      <c r="Y318" s="226"/>
      <c r="Z318" s="226"/>
      <c r="AA318" s="226"/>
      <c r="AB318" s="72"/>
      <c r="AC318" s="72"/>
      <c r="AD318" s="72"/>
      <c r="AE318" s="72"/>
      <c r="AF318" s="72"/>
      <c r="AG318" s="72"/>
      <c r="AH318" s="72"/>
      <c r="AI318" s="72"/>
      <c r="AJ318" s="72"/>
      <c r="AK318" s="72"/>
      <c r="AL318" s="72"/>
      <c r="AM318" s="72"/>
      <c r="AN318" s="72"/>
      <c r="AO318" s="72"/>
      <c r="AP318" s="72"/>
      <c r="AQ318" s="72"/>
      <c r="AR318" s="72"/>
      <c r="AS318" s="72"/>
      <c r="AT318" s="72"/>
      <c r="AU318" s="72"/>
      <c r="AV318" s="72"/>
      <c r="AW318" s="72"/>
      <c r="AX318" s="72"/>
      <c r="AY318" s="72"/>
      <c r="AZ318" s="72"/>
      <c r="BA318" s="72"/>
      <c r="BB318" s="72"/>
      <c r="BC318" s="72"/>
      <c r="BD318" s="72"/>
      <c r="BE318" s="72"/>
      <c r="BF318" s="72"/>
      <c r="BG318" s="72"/>
      <c r="BH318" s="72"/>
      <c r="BI318" s="72"/>
      <c r="BJ318" s="72"/>
      <c r="BK318" s="72"/>
      <c r="BL318" s="72"/>
      <c r="BM318" s="72"/>
      <c r="BN318" s="72"/>
      <c r="BO318" s="72"/>
      <c r="BP318" s="72"/>
      <c r="BQ318" s="72"/>
      <c r="BR318" s="72"/>
      <c r="BS318" s="72"/>
      <c r="BT318" s="72"/>
      <c r="BU318" s="72"/>
      <c r="BV318" s="72"/>
      <c r="BW318" s="72"/>
      <c r="BX318" s="72"/>
      <c r="BY318" s="72"/>
      <c r="BZ318" s="72"/>
      <c r="CA318" s="72"/>
      <c r="CB318" s="72"/>
      <c r="CC318" s="72"/>
      <c r="CD318" s="72"/>
      <c r="CE318" s="72"/>
      <c r="CF318" s="72"/>
      <c r="CG318" s="72"/>
      <c r="CH318" s="72"/>
      <c r="CI318" s="72"/>
      <c r="CJ318" s="72"/>
      <c r="CK318" s="72"/>
      <c r="CL318" s="72"/>
      <c r="CM318" s="72"/>
      <c r="CN318" s="72"/>
      <c r="CO318" s="72"/>
      <c r="CP318" s="72"/>
      <c r="CQ318" s="72"/>
      <c r="CR318" s="72"/>
      <c r="CS318" s="72"/>
      <c r="CT318" s="72"/>
      <c r="CU318" s="72"/>
      <c r="CV318" s="72"/>
      <c r="CW318" s="72"/>
      <c r="CX318" s="72"/>
      <c r="CY318" s="72"/>
      <c r="CZ318" s="72"/>
      <c r="DA318" s="72"/>
      <c r="DB318" s="72"/>
      <c r="DC318" s="72"/>
      <c r="DD318" s="72"/>
      <c r="DE318" s="72"/>
      <c r="DF318" s="72"/>
      <c r="DG318" s="72"/>
      <c r="DH318" s="72"/>
      <c r="DI318" s="72"/>
      <c r="DJ318" s="72"/>
      <c r="DK318" s="72"/>
      <c r="DL318" s="72"/>
      <c r="DM318" s="72"/>
      <c r="DN318" s="72"/>
      <c r="DO318" s="72"/>
      <c r="DP318" s="72"/>
      <c r="DQ318" s="72"/>
      <c r="DR318" s="72"/>
      <c r="DS318" s="72"/>
      <c r="DT318" s="72"/>
      <c r="DU318" s="72"/>
      <c r="DV318" s="72"/>
      <c r="DW318" s="72"/>
      <c r="DX318" s="72"/>
      <c r="DY318" s="72"/>
      <c r="DZ318" s="72"/>
      <c r="EA318" s="72"/>
      <c r="EB318" s="72"/>
      <c r="EC318" s="72"/>
      <c r="ED318" s="72"/>
      <c r="EE318" s="72"/>
    </row>
    <row r="319" spans="1:256" s="8" customFormat="1" ht="13.5" customHeight="1">
      <c r="A319" s="159"/>
      <c r="B319" s="67"/>
      <c r="C319" s="74"/>
      <c r="D319" s="75" t="s">
        <v>79</v>
      </c>
      <c r="E319" s="69"/>
      <c r="F319" s="160"/>
      <c r="G319" s="161"/>
      <c r="H319" s="77"/>
      <c r="I319" s="162"/>
      <c r="J319" s="235"/>
      <c r="K319" s="226"/>
      <c r="L319" s="226"/>
      <c r="M319" s="226"/>
      <c r="N319" s="226"/>
      <c r="O319" s="226"/>
      <c r="P319" s="226"/>
      <c r="Q319" s="226"/>
      <c r="R319" s="226"/>
      <c r="S319" s="226"/>
      <c r="T319" s="226"/>
      <c r="U319" s="226"/>
      <c r="V319" s="226"/>
      <c r="W319" s="226"/>
      <c r="X319" s="226"/>
      <c r="Y319" s="226"/>
      <c r="Z319" s="226"/>
      <c r="AA319" s="226"/>
      <c r="AB319" s="72"/>
      <c r="AC319" s="72"/>
      <c r="AD319" s="72"/>
      <c r="AE319" s="72"/>
      <c r="AF319" s="72"/>
      <c r="AG319" s="72"/>
      <c r="AH319" s="72"/>
      <c r="AI319" s="72"/>
      <c r="AJ319" s="72"/>
      <c r="AK319" s="72"/>
      <c r="AL319" s="72"/>
      <c r="AM319" s="72"/>
      <c r="AN319" s="72"/>
      <c r="AO319" s="72"/>
      <c r="AP319" s="72"/>
      <c r="AQ319" s="72"/>
      <c r="AR319" s="72"/>
      <c r="AS319" s="72"/>
      <c r="AT319" s="72"/>
      <c r="AU319" s="72"/>
      <c r="AV319" s="72"/>
      <c r="AW319" s="72"/>
      <c r="AX319" s="72"/>
      <c r="AY319" s="72"/>
      <c r="AZ319" s="72"/>
      <c r="BA319" s="72"/>
      <c r="BB319" s="72"/>
      <c r="BC319" s="72"/>
      <c r="BD319" s="72"/>
      <c r="BE319" s="72"/>
      <c r="BF319" s="72"/>
      <c r="BG319" s="72"/>
      <c r="BH319" s="72"/>
      <c r="BI319" s="72"/>
      <c r="BJ319" s="72"/>
      <c r="BK319" s="72"/>
      <c r="BL319" s="72"/>
      <c r="BM319" s="72"/>
      <c r="BN319" s="72"/>
      <c r="BO319" s="72"/>
      <c r="BP319" s="72"/>
      <c r="BQ319" s="72"/>
      <c r="BR319" s="72"/>
      <c r="BS319" s="72"/>
      <c r="BT319" s="72"/>
      <c r="BU319" s="72"/>
      <c r="BV319" s="72"/>
      <c r="BW319" s="72"/>
      <c r="BX319" s="72"/>
      <c r="BY319" s="72"/>
      <c r="BZ319" s="72"/>
      <c r="CA319" s="72"/>
      <c r="CB319" s="72"/>
      <c r="CC319" s="72"/>
      <c r="CD319" s="72"/>
      <c r="CE319" s="72"/>
      <c r="CF319" s="72"/>
      <c r="CG319" s="72"/>
      <c r="CH319" s="72"/>
      <c r="CI319" s="72"/>
      <c r="CJ319" s="72"/>
      <c r="CK319" s="72"/>
      <c r="CL319" s="72"/>
      <c r="CM319" s="72"/>
      <c r="CN319" s="72"/>
      <c r="CO319" s="72"/>
      <c r="CP319" s="72"/>
      <c r="CQ319" s="72"/>
      <c r="CR319" s="72"/>
      <c r="CS319" s="72"/>
      <c r="CT319" s="72"/>
      <c r="CU319" s="72"/>
      <c r="CV319" s="72"/>
      <c r="CW319" s="72"/>
      <c r="CX319" s="72"/>
      <c r="CY319" s="72"/>
      <c r="CZ319" s="72"/>
      <c r="DA319" s="72"/>
      <c r="DB319" s="72"/>
      <c r="DC319" s="72"/>
      <c r="DD319" s="72"/>
      <c r="DE319" s="72"/>
      <c r="DF319" s="72"/>
      <c r="DG319" s="72"/>
      <c r="DH319" s="72"/>
      <c r="DI319" s="72"/>
      <c r="DJ319" s="72"/>
      <c r="DK319" s="72"/>
      <c r="DL319" s="72"/>
      <c r="DM319" s="72"/>
      <c r="DN319" s="72"/>
      <c r="DO319" s="72"/>
      <c r="DP319" s="72"/>
      <c r="DQ319" s="72"/>
      <c r="DR319" s="72"/>
      <c r="DS319" s="72"/>
      <c r="DT319" s="72"/>
      <c r="DU319" s="72"/>
      <c r="DV319" s="72"/>
      <c r="DW319" s="72"/>
      <c r="DX319" s="72"/>
      <c r="DY319" s="72"/>
      <c r="DZ319" s="72"/>
      <c r="EA319" s="72"/>
      <c r="EB319" s="72"/>
      <c r="EC319" s="72"/>
      <c r="ED319" s="72"/>
      <c r="EE319" s="72"/>
    </row>
    <row r="320" spans="1:256" s="13" customFormat="1" ht="67.5" customHeight="1">
      <c r="A320" s="116"/>
      <c r="B320" s="117"/>
      <c r="C320" s="118"/>
      <c r="D320" s="255" t="s">
        <v>106</v>
      </c>
      <c r="E320" s="75"/>
      <c r="F320" s="112"/>
      <c r="G320" s="138"/>
      <c r="H320" s="70"/>
      <c r="I320" s="113"/>
      <c r="J320" s="244"/>
      <c r="K320" s="240"/>
      <c r="L320" s="240"/>
      <c r="M320" s="240"/>
      <c r="N320" s="240"/>
      <c r="O320" s="226"/>
      <c r="P320" s="226"/>
      <c r="Q320" s="226"/>
      <c r="R320" s="72"/>
      <c r="S320" s="72"/>
      <c r="T320" s="72"/>
      <c r="U320" s="72"/>
      <c r="V320" s="72"/>
      <c r="W320" s="72"/>
      <c r="X320" s="72"/>
      <c r="Y320" s="72"/>
      <c r="Z320" s="72"/>
      <c r="AA320" s="72"/>
      <c r="AB320" s="72"/>
      <c r="AC320" s="72"/>
      <c r="AD320" s="72"/>
      <c r="AE320" s="72"/>
      <c r="AF320" s="72"/>
      <c r="AG320" s="72"/>
      <c r="AH320" s="72"/>
      <c r="AI320" s="72"/>
      <c r="AJ320" s="72"/>
      <c r="AK320" s="72"/>
      <c r="AL320" s="72"/>
      <c r="AM320" s="72"/>
      <c r="AN320" s="72"/>
      <c r="AO320" s="72"/>
      <c r="AP320" s="72"/>
      <c r="AQ320" s="72"/>
      <c r="AR320" s="72"/>
      <c r="AS320" s="72"/>
      <c r="AT320" s="72"/>
      <c r="AU320" s="72"/>
      <c r="AV320" s="72"/>
      <c r="AW320" s="72"/>
      <c r="AX320" s="72"/>
      <c r="AY320" s="72"/>
      <c r="AZ320" s="72"/>
      <c r="BA320" s="72"/>
      <c r="BB320" s="72"/>
      <c r="BC320" s="72"/>
      <c r="BD320" s="72"/>
      <c r="BE320" s="72"/>
      <c r="BF320" s="72"/>
      <c r="BG320" s="72"/>
      <c r="BH320" s="72"/>
      <c r="BI320" s="72"/>
      <c r="BJ320" s="72"/>
      <c r="BK320" s="72"/>
      <c r="BL320" s="72"/>
      <c r="BM320" s="72"/>
      <c r="BN320" s="72"/>
      <c r="BO320" s="72"/>
      <c r="BP320" s="72"/>
      <c r="BQ320" s="72"/>
      <c r="BR320" s="72"/>
      <c r="BS320" s="72"/>
      <c r="BT320" s="72"/>
      <c r="BU320" s="72"/>
      <c r="BV320" s="72"/>
      <c r="BW320" s="72"/>
      <c r="BX320" s="72"/>
      <c r="BY320" s="72"/>
      <c r="BZ320" s="72"/>
      <c r="CA320" s="72"/>
      <c r="CB320" s="72"/>
      <c r="CC320" s="72"/>
      <c r="CD320" s="72"/>
      <c r="CE320" s="72"/>
      <c r="CF320" s="72"/>
      <c r="CG320" s="72"/>
      <c r="CH320" s="72"/>
      <c r="CI320" s="72"/>
      <c r="CJ320" s="72"/>
      <c r="CK320" s="72"/>
      <c r="CL320" s="72"/>
      <c r="CM320" s="72"/>
      <c r="CN320" s="72"/>
      <c r="CO320" s="72"/>
      <c r="CP320" s="72"/>
      <c r="CQ320" s="72"/>
      <c r="CR320" s="72"/>
      <c r="CS320" s="72"/>
      <c r="CT320" s="72"/>
      <c r="CU320" s="72"/>
      <c r="CV320" s="72"/>
      <c r="CW320" s="72"/>
      <c r="CX320" s="72"/>
      <c r="CY320" s="72"/>
      <c r="CZ320" s="72"/>
      <c r="DA320" s="72"/>
      <c r="DB320" s="72"/>
      <c r="DC320" s="72"/>
      <c r="DD320" s="72"/>
      <c r="DE320" s="72"/>
      <c r="DF320" s="72"/>
      <c r="DG320" s="72"/>
      <c r="DH320" s="72"/>
      <c r="DI320" s="72"/>
      <c r="DJ320" s="72"/>
      <c r="DK320" s="72"/>
      <c r="DL320" s="72"/>
      <c r="DM320" s="72"/>
      <c r="DN320" s="72"/>
      <c r="DO320" s="72"/>
      <c r="DP320" s="72"/>
      <c r="DQ320" s="72"/>
      <c r="DR320" s="72"/>
      <c r="DS320" s="72"/>
      <c r="DT320" s="72"/>
      <c r="DU320" s="72"/>
      <c r="DV320" s="72"/>
      <c r="DW320" s="72"/>
      <c r="DX320" s="72"/>
      <c r="DY320" s="72"/>
      <c r="DZ320" s="72"/>
      <c r="EA320" s="72"/>
      <c r="EB320" s="72"/>
      <c r="EC320" s="72"/>
      <c r="ED320" s="72"/>
      <c r="EE320" s="72"/>
      <c r="EF320" s="8"/>
      <c r="EG320" s="8"/>
      <c r="EH320" s="8"/>
      <c r="EI320" s="8"/>
      <c r="EJ320" s="8"/>
      <c r="EK320" s="8"/>
      <c r="EL320" s="8"/>
      <c r="EM320" s="8"/>
      <c r="EN320" s="8"/>
      <c r="EO320" s="8"/>
      <c r="EP320" s="8"/>
      <c r="EQ320" s="8"/>
      <c r="ER320" s="8"/>
      <c r="ES320" s="8"/>
      <c r="ET320" s="8"/>
      <c r="EU320" s="8"/>
      <c r="EV320" s="8"/>
      <c r="EW320" s="8"/>
      <c r="EX320" s="8"/>
      <c r="EY320" s="8"/>
      <c r="EZ320" s="8"/>
      <c r="FA320" s="8"/>
      <c r="FB320" s="8"/>
      <c r="FC320" s="8"/>
      <c r="FD320" s="8"/>
      <c r="FE320" s="8"/>
      <c r="FF320" s="8"/>
      <c r="FG320" s="8"/>
      <c r="FH320" s="8"/>
      <c r="FI320" s="8"/>
      <c r="FJ320" s="8"/>
      <c r="FK320" s="8"/>
      <c r="FL320" s="8"/>
      <c r="FM320" s="8"/>
      <c r="FN320" s="8"/>
      <c r="FO320" s="8"/>
      <c r="FP320" s="8"/>
      <c r="FQ320" s="8"/>
      <c r="FR320" s="8"/>
      <c r="FS320" s="8"/>
      <c r="FT320" s="8"/>
      <c r="FU320" s="8"/>
      <c r="FV320" s="8"/>
      <c r="FW320" s="8"/>
      <c r="FX320" s="8"/>
      <c r="FY320" s="8"/>
      <c r="FZ320" s="8"/>
      <c r="GA320" s="8"/>
      <c r="GB320" s="8"/>
      <c r="GC320" s="8"/>
      <c r="GD320" s="8"/>
      <c r="GE320" s="8"/>
      <c r="GF320" s="8"/>
      <c r="GG320" s="8"/>
      <c r="GH320" s="8"/>
      <c r="GI320" s="8"/>
      <c r="GJ320" s="8"/>
      <c r="GK320" s="8"/>
      <c r="GL320" s="8"/>
      <c r="GM320" s="8"/>
      <c r="GN320" s="8"/>
      <c r="GO320" s="8"/>
      <c r="GP320" s="8"/>
      <c r="GQ320" s="8"/>
      <c r="GR320" s="8"/>
      <c r="GS320" s="8"/>
      <c r="GT320" s="8"/>
      <c r="GU320" s="8"/>
      <c r="GV320" s="8"/>
      <c r="GW320" s="8"/>
      <c r="GX320" s="8"/>
      <c r="GY320" s="8"/>
      <c r="GZ320" s="8"/>
      <c r="HA320" s="8"/>
      <c r="HB320" s="8"/>
      <c r="HC320" s="8"/>
      <c r="HD320" s="8"/>
      <c r="HE320" s="8"/>
      <c r="HF320" s="8"/>
      <c r="HG320" s="8"/>
      <c r="HH320" s="8"/>
      <c r="HI320" s="8"/>
      <c r="HJ320" s="8"/>
      <c r="HK320" s="8"/>
      <c r="HL320" s="8"/>
      <c r="HM320" s="8"/>
      <c r="HN320" s="8"/>
      <c r="HO320" s="8"/>
      <c r="HP320" s="8"/>
      <c r="HQ320" s="8"/>
      <c r="HR320" s="8"/>
      <c r="HS320" s="8"/>
      <c r="HT320" s="8"/>
      <c r="HU320" s="8"/>
      <c r="HV320" s="8"/>
      <c r="HW320" s="8"/>
      <c r="HX320" s="8"/>
      <c r="HY320" s="8"/>
      <c r="HZ320" s="8"/>
      <c r="IA320" s="8"/>
      <c r="IB320" s="8"/>
      <c r="IC320" s="8"/>
      <c r="ID320" s="8"/>
      <c r="IE320" s="8"/>
      <c r="IF320" s="8"/>
      <c r="IG320" s="8"/>
      <c r="IH320" s="8"/>
      <c r="II320" s="8"/>
      <c r="IJ320" s="8"/>
      <c r="IK320" s="8"/>
      <c r="IL320" s="8"/>
      <c r="IM320" s="8"/>
      <c r="IN320" s="8"/>
      <c r="IO320" s="8"/>
      <c r="IP320" s="8"/>
      <c r="IQ320" s="8"/>
      <c r="IR320" s="8"/>
      <c r="IS320" s="8"/>
      <c r="IT320" s="8"/>
      <c r="IU320" s="8"/>
      <c r="IV320" s="8"/>
    </row>
    <row r="321" spans="1:135" s="8" customFormat="1" ht="13.5" customHeight="1">
      <c r="A321" s="85">
        <v>80</v>
      </c>
      <c r="B321" s="88" t="s">
        <v>65</v>
      </c>
      <c r="C321" s="88" t="s">
        <v>73</v>
      </c>
      <c r="D321" s="88" t="s">
        <v>74</v>
      </c>
      <c r="E321" s="88" t="s">
        <v>68</v>
      </c>
      <c r="F321" s="89">
        <f>F322</f>
        <v>2</v>
      </c>
      <c r="G321" s="91"/>
      <c r="H321" s="91">
        <f>F321*G321</f>
        <v>0</v>
      </c>
      <c r="I321" s="71" t="s">
        <v>36</v>
      </c>
      <c r="J321" s="250"/>
      <c r="K321" s="226"/>
      <c r="L321" s="226"/>
      <c r="M321" s="226"/>
      <c r="N321" s="226"/>
      <c r="O321" s="226"/>
      <c r="P321" s="226"/>
      <c r="Q321" s="226"/>
      <c r="R321" s="251"/>
      <c r="S321" s="226"/>
      <c r="T321" s="226"/>
      <c r="U321" s="226"/>
      <c r="V321" s="226"/>
      <c r="W321" s="226"/>
      <c r="X321" s="226"/>
      <c r="Y321" s="226"/>
      <c r="Z321" s="226"/>
      <c r="AA321" s="226"/>
      <c r="AB321" s="72"/>
      <c r="AC321" s="72"/>
      <c r="AD321" s="72"/>
      <c r="AE321" s="72"/>
      <c r="AF321" s="72"/>
      <c r="AG321" s="72"/>
      <c r="AH321" s="72"/>
      <c r="AI321" s="72"/>
      <c r="AJ321" s="72"/>
      <c r="AK321" s="72"/>
      <c r="AL321" s="72"/>
      <c r="AM321" s="72"/>
      <c r="AN321" s="72"/>
      <c r="AO321" s="72"/>
      <c r="AP321" s="72"/>
      <c r="AQ321" s="72"/>
      <c r="AR321" s="72"/>
      <c r="AS321" s="72"/>
      <c r="AT321" s="72"/>
      <c r="AU321" s="72"/>
      <c r="AV321" s="72"/>
      <c r="AW321" s="72"/>
      <c r="AX321" s="72"/>
      <c r="AY321" s="72"/>
      <c r="AZ321" s="72"/>
      <c r="BA321" s="72"/>
      <c r="BB321" s="72"/>
      <c r="BC321" s="72"/>
      <c r="BD321" s="72"/>
      <c r="BE321" s="72"/>
      <c r="BF321" s="72"/>
      <c r="BG321" s="72"/>
      <c r="BH321" s="72"/>
      <c r="BI321" s="72"/>
      <c r="BJ321" s="72"/>
      <c r="BK321" s="72"/>
      <c r="BL321" s="72"/>
      <c r="BM321" s="72"/>
      <c r="BN321" s="72"/>
      <c r="BO321" s="72"/>
      <c r="BP321" s="72"/>
      <c r="BQ321" s="72"/>
      <c r="BR321" s="72"/>
      <c r="BS321" s="72"/>
      <c r="BT321" s="72"/>
      <c r="BU321" s="72"/>
      <c r="BV321" s="72"/>
      <c r="BW321" s="72"/>
      <c r="BX321" s="72"/>
      <c r="BY321" s="72"/>
      <c r="BZ321" s="72"/>
      <c r="CA321" s="72"/>
      <c r="CB321" s="72"/>
      <c r="CC321" s="72"/>
      <c r="CD321" s="72"/>
      <c r="CE321" s="72"/>
      <c r="CF321" s="72"/>
      <c r="CG321" s="72"/>
      <c r="CH321" s="72"/>
      <c r="CI321" s="72"/>
      <c r="CJ321" s="72"/>
      <c r="CK321" s="72"/>
      <c r="CL321" s="72"/>
      <c r="CM321" s="72"/>
      <c r="CN321" s="72"/>
      <c r="CO321" s="72"/>
      <c r="CP321" s="72"/>
      <c r="CQ321" s="72"/>
      <c r="CR321" s="72"/>
      <c r="CS321" s="72"/>
      <c r="CT321" s="72"/>
      <c r="CU321" s="72"/>
      <c r="CV321" s="72"/>
      <c r="CW321" s="72"/>
      <c r="CX321" s="72"/>
      <c r="CY321" s="72"/>
      <c r="CZ321" s="72"/>
      <c r="DA321" s="72"/>
      <c r="DB321" s="72"/>
      <c r="DC321" s="72"/>
      <c r="DD321" s="72"/>
      <c r="DE321" s="72"/>
      <c r="DF321" s="72"/>
      <c r="DG321" s="72"/>
      <c r="DH321" s="72"/>
      <c r="DI321" s="72"/>
      <c r="DJ321" s="72"/>
      <c r="DK321" s="72"/>
      <c r="DL321" s="72"/>
      <c r="DM321" s="72"/>
      <c r="DN321" s="72"/>
      <c r="DO321" s="72"/>
      <c r="DP321" s="72"/>
      <c r="DQ321" s="72"/>
      <c r="DR321" s="72"/>
      <c r="DS321" s="72"/>
      <c r="DT321" s="72"/>
      <c r="DU321" s="72"/>
      <c r="DV321" s="72"/>
      <c r="DW321" s="72"/>
      <c r="DX321" s="72"/>
      <c r="DY321" s="72"/>
      <c r="DZ321" s="72"/>
      <c r="EA321" s="72"/>
      <c r="EB321" s="72"/>
      <c r="EC321" s="72"/>
      <c r="ED321" s="72"/>
      <c r="EE321" s="72"/>
    </row>
    <row r="322" spans="1:135" s="8" customFormat="1" ht="13.5" customHeight="1">
      <c r="A322" s="154"/>
      <c r="B322" s="155"/>
      <c r="C322" s="155"/>
      <c r="D322" s="119" t="s">
        <v>83</v>
      </c>
      <c r="E322" s="155"/>
      <c r="F322" s="156">
        <v>2</v>
      </c>
      <c r="G322" s="157"/>
      <c r="H322" s="91"/>
      <c r="I322" s="144"/>
      <c r="J322" s="250"/>
      <c r="K322" s="226"/>
      <c r="L322" s="226"/>
      <c r="M322" s="226"/>
      <c r="N322" s="226"/>
      <c r="O322" s="226"/>
      <c r="P322" s="226"/>
      <c r="Q322" s="226"/>
      <c r="R322" s="251"/>
      <c r="S322" s="226"/>
      <c r="T322" s="226"/>
      <c r="U322" s="226"/>
      <c r="V322" s="226"/>
      <c r="W322" s="226"/>
      <c r="X322" s="226"/>
      <c r="Y322" s="226"/>
      <c r="Z322" s="226"/>
      <c r="AA322" s="226"/>
      <c r="AB322" s="72"/>
      <c r="AC322" s="72"/>
      <c r="AD322" s="72"/>
      <c r="AE322" s="72"/>
      <c r="AF322" s="72"/>
      <c r="AG322" s="72"/>
      <c r="AH322" s="72"/>
      <c r="AI322" s="72"/>
      <c r="AJ322" s="72"/>
      <c r="AK322" s="72"/>
      <c r="AL322" s="72"/>
      <c r="AM322" s="72"/>
      <c r="AN322" s="72"/>
      <c r="AO322" s="72"/>
      <c r="AP322" s="72"/>
      <c r="AQ322" s="72"/>
      <c r="AR322" s="72"/>
      <c r="AS322" s="72"/>
      <c r="AT322" s="72"/>
      <c r="AU322" s="72"/>
      <c r="AV322" s="72"/>
      <c r="AW322" s="72"/>
      <c r="AX322" s="72"/>
      <c r="AY322" s="72"/>
      <c r="AZ322" s="72"/>
      <c r="BA322" s="72"/>
      <c r="BB322" s="72"/>
      <c r="BC322" s="72"/>
      <c r="BD322" s="72"/>
      <c r="BE322" s="72"/>
      <c r="BF322" s="72"/>
      <c r="BG322" s="72"/>
      <c r="BH322" s="72"/>
      <c r="BI322" s="72"/>
      <c r="BJ322" s="72"/>
      <c r="BK322" s="72"/>
      <c r="BL322" s="72"/>
      <c r="BM322" s="72"/>
      <c r="BN322" s="72"/>
      <c r="BO322" s="72"/>
      <c r="BP322" s="72"/>
      <c r="BQ322" s="72"/>
      <c r="BR322" s="72"/>
      <c r="BS322" s="72"/>
      <c r="BT322" s="72"/>
      <c r="BU322" s="72"/>
      <c r="BV322" s="72"/>
      <c r="BW322" s="72"/>
      <c r="BX322" s="72"/>
      <c r="BY322" s="72"/>
      <c r="BZ322" s="72"/>
      <c r="CA322" s="72"/>
      <c r="CB322" s="72"/>
      <c r="CC322" s="72"/>
      <c r="CD322" s="72"/>
      <c r="CE322" s="72"/>
      <c r="CF322" s="72"/>
      <c r="CG322" s="72"/>
      <c r="CH322" s="72"/>
      <c r="CI322" s="72"/>
      <c r="CJ322" s="72"/>
      <c r="CK322" s="72"/>
      <c r="CL322" s="72"/>
      <c r="CM322" s="72"/>
      <c r="CN322" s="72"/>
      <c r="CO322" s="72"/>
      <c r="CP322" s="72"/>
      <c r="CQ322" s="72"/>
      <c r="CR322" s="72"/>
      <c r="CS322" s="72"/>
      <c r="CT322" s="72"/>
      <c r="CU322" s="72"/>
      <c r="CV322" s="72"/>
      <c r="CW322" s="72"/>
      <c r="CX322" s="72"/>
      <c r="CY322" s="72"/>
      <c r="CZ322" s="72"/>
      <c r="DA322" s="72"/>
      <c r="DB322" s="72"/>
      <c r="DC322" s="72"/>
      <c r="DD322" s="72"/>
      <c r="DE322" s="72"/>
      <c r="DF322" s="72"/>
      <c r="DG322" s="72"/>
      <c r="DH322" s="72"/>
      <c r="DI322" s="72"/>
      <c r="DJ322" s="72"/>
      <c r="DK322" s="72"/>
      <c r="DL322" s="72"/>
      <c r="DM322" s="72"/>
      <c r="DN322" s="72"/>
      <c r="DO322" s="72"/>
      <c r="DP322" s="72"/>
      <c r="DQ322" s="72"/>
      <c r="DR322" s="72"/>
      <c r="DS322" s="72"/>
      <c r="DT322" s="72"/>
      <c r="DU322" s="72"/>
      <c r="DV322" s="72"/>
      <c r="DW322" s="72"/>
      <c r="DX322" s="72"/>
      <c r="DY322" s="72"/>
      <c r="DZ322" s="72"/>
      <c r="EA322" s="72"/>
      <c r="EB322" s="72"/>
      <c r="EC322" s="72"/>
      <c r="ED322" s="72"/>
      <c r="EE322" s="72"/>
    </row>
    <row r="323" spans="1:135" s="8" customFormat="1" ht="13.5" customHeight="1">
      <c r="A323" s="154"/>
      <c r="B323" s="155"/>
      <c r="C323" s="155"/>
      <c r="D323" s="119" t="s">
        <v>76</v>
      </c>
      <c r="E323" s="155"/>
      <c r="F323" s="156"/>
      <c r="G323" s="157"/>
      <c r="H323" s="91"/>
      <c r="I323" s="144"/>
      <c r="J323" s="250"/>
      <c r="K323" s="226"/>
      <c r="L323" s="226"/>
      <c r="M323" s="226"/>
      <c r="N323" s="226"/>
      <c r="O323" s="226"/>
      <c r="P323" s="226"/>
      <c r="Q323" s="226"/>
      <c r="R323" s="251"/>
      <c r="S323" s="226"/>
      <c r="T323" s="226"/>
      <c r="U323" s="226"/>
      <c r="V323" s="226"/>
      <c r="W323" s="226"/>
      <c r="X323" s="226"/>
      <c r="Y323" s="226"/>
      <c r="Z323" s="226"/>
      <c r="AA323" s="226"/>
      <c r="AB323" s="72"/>
      <c r="AC323" s="72"/>
      <c r="AD323" s="72"/>
      <c r="AE323" s="72"/>
      <c r="AF323" s="72"/>
      <c r="AG323" s="72"/>
      <c r="AH323" s="72"/>
      <c r="AI323" s="72"/>
      <c r="AJ323" s="72"/>
      <c r="AK323" s="72"/>
      <c r="AL323" s="72"/>
      <c r="AM323" s="72"/>
      <c r="AN323" s="72"/>
      <c r="AO323" s="72"/>
      <c r="AP323" s="72"/>
      <c r="AQ323" s="72"/>
      <c r="AR323" s="72"/>
      <c r="AS323" s="72"/>
      <c r="AT323" s="72"/>
      <c r="AU323" s="72"/>
      <c r="AV323" s="72"/>
      <c r="AW323" s="72"/>
      <c r="AX323" s="72"/>
      <c r="AY323" s="72"/>
      <c r="AZ323" s="72"/>
      <c r="BA323" s="72"/>
      <c r="BB323" s="72"/>
      <c r="BC323" s="72"/>
      <c r="BD323" s="72"/>
      <c r="BE323" s="72"/>
      <c r="BF323" s="72"/>
      <c r="BG323" s="72"/>
      <c r="BH323" s="72"/>
      <c r="BI323" s="72"/>
      <c r="BJ323" s="72"/>
      <c r="BK323" s="72"/>
      <c r="BL323" s="72"/>
      <c r="BM323" s="72"/>
      <c r="BN323" s="72"/>
      <c r="BO323" s="72"/>
      <c r="BP323" s="72"/>
      <c r="BQ323" s="72"/>
      <c r="BR323" s="72"/>
      <c r="BS323" s="72"/>
      <c r="BT323" s="72"/>
      <c r="BU323" s="72"/>
      <c r="BV323" s="72"/>
      <c r="BW323" s="72"/>
      <c r="BX323" s="72"/>
      <c r="BY323" s="72"/>
      <c r="BZ323" s="72"/>
      <c r="CA323" s="72"/>
      <c r="CB323" s="72"/>
      <c r="CC323" s="72"/>
      <c r="CD323" s="72"/>
      <c r="CE323" s="72"/>
      <c r="CF323" s="72"/>
      <c r="CG323" s="72"/>
      <c r="CH323" s="72"/>
      <c r="CI323" s="72"/>
      <c r="CJ323" s="72"/>
      <c r="CK323" s="72"/>
      <c r="CL323" s="72"/>
      <c r="CM323" s="72"/>
      <c r="CN323" s="72"/>
      <c r="CO323" s="72"/>
      <c r="CP323" s="72"/>
      <c r="CQ323" s="72"/>
      <c r="CR323" s="72"/>
      <c r="CS323" s="72"/>
      <c r="CT323" s="72"/>
      <c r="CU323" s="72"/>
      <c r="CV323" s="72"/>
      <c r="CW323" s="72"/>
      <c r="CX323" s="72"/>
      <c r="CY323" s="72"/>
      <c r="CZ323" s="72"/>
      <c r="DA323" s="72"/>
      <c r="DB323" s="72"/>
      <c r="DC323" s="72"/>
      <c r="DD323" s="72"/>
      <c r="DE323" s="72"/>
      <c r="DF323" s="72"/>
      <c r="DG323" s="72"/>
      <c r="DH323" s="72"/>
      <c r="DI323" s="72"/>
      <c r="DJ323" s="72"/>
      <c r="DK323" s="72"/>
      <c r="DL323" s="72"/>
      <c r="DM323" s="72"/>
      <c r="DN323" s="72"/>
      <c r="DO323" s="72"/>
      <c r="DP323" s="72"/>
      <c r="DQ323" s="72"/>
      <c r="DR323" s="72"/>
      <c r="DS323" s="72"/>
      <c r="DT323" s="72"/>
      <c r="DU323" s="72"/>
      <c r="DV323" s="72"/>
      <c r="DW323" s="72"/>
      <c r="DX323" s="72"/>
      <c r="DY323" s="72"/>
      <c r="DZ323" s="72"/>
      <c r="EA323" s="72"/>
      <c r="EB323" s="72"/>
      <c r="EC323" s="72"/>
      <c r="ED323" s="72"/>
      <c r="EE323" s="72"/>
    </row>
    <row r="324" spans="1:135" s="47" customFormat="1" ht="21" customHeight="1">
      <c r="A324" s="294"/>
      <c r="B324" s="295"/>
      <c r="C324" s="295"/>
      <c r="D324" s="295" t="s">
        <v>84</v>
      </c>
      <c r="E324" s="295"/>
      <c r="F324" s="296"/>
      <c r="G324" s="171"/>
      <c r="H324" s="297">
        <f>H207+H9</f>
        <v>0</v>
      </c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F324" s="40"/>
      <c r="AG324" s="40"/>
      <c r="AH324" s="40"/>
      <c r="AI324" s="40"/>
      <c r="AJ324" s="40"/>
      <c r="AK324" s="40"/>
      <c r="AL324" s="40"/>
      <c r="AM324" s="40"/>
      <c r="AN324" s="40"/>
      <c r="AO324" s="40"/>
      <c r="AP324" s="40"/>
      <c r="AQ324" s="40"/>
      <c r="AR324" s="40"/>
      <c r="AS324" s="40"/>
      <c r="AT324" s="40"/>
      <c r="AU324" s="40"/>
      <c r="AV324" s="40"/>
      <c r="AW324" s="40"/>
      <c r="AX324" s="40"/>
      <c r="AY324" s="40"/>
      <c r="AZ324" s="40"/>
      <c r="BA324" s="40"/>
      <c r="BB324" s="40"/>
      <c r="BC324" s="40"/>
      <c r="BD324" s="40"/>
      <c r="BE324" s="40"/>
      <c r="BF324" s="40"/>
      <c r="BG324" s="40"/>
      <c r="BH324" s="40"/>
      <c r="BI324" s="40"/>
      <c r="BJ324" s="40"/>
      <c r="BK324" s="40"/>
      <c r="BL324" s="40"/>
      <c r="BM324" s="40"/>
      <c r="BN324" s="40"/>
      <c r="BO324" s="40"/>
      <c r="BP324" s="40"/>
      <c r="BQ324" s="40"/>
      <c r="BR324" s="40"/>
      <c r="BS324" s="40"/>
      <c r="BT324" s="40"/>
      <c r="BU324" s="40"/>
      <c r="BV324" s="40"/>
      <c r="BW324" s="40"/>
      <c r="BX324" s="40"/>
      <c r="BY324" s="40"/>
      <c r="BZ324" s="40"/>
      <c r="CA324" s="40"/>
      <c r="CB324" s="40"/>
      <c r="CC324" s="40"/>
      <c r="CD324" s="40"/>
      <c r="CE324" s="40"/>
      <c r="CF324" s="40"/>
      <c r="CG324" s="40"/>
      <c r="CH324" s="40"/>
      <c r="CI324" s="40"/>
      <c r="CJ324" s="40"/>
      <c r="CK324" s="40"/>
      <c r="CL324" s="40"/>
      <c r="CM324" s="40"/>
      <c r="CN324" s="40"/>
      <c r="CO324" s="40"/>
      <c r="CP324" s="40"/>
      <c r="CQ324" s="40"/>
      <c r="CR324" s="40"/>
      <c r="CS324" s="40"/>
      <c r="CT324" s="40"/>
      <c r="CU324" s="40"/>
      <c r="CV324" s="40"/>
      <c r="CW324" s="40"/>
      <c r="CX324" s="40"/>
      <c r="CY324" s="40"/>
      <c r="CZ324" s="40"/>
      <c r="DA324" s="40"/>
      <c r="DB324" s="40"/>
      <c r="DC324" s="40"/>
      <c r="DD324" s="40"/>
      <c r="DE324" s="40"/>
      <c r="DF324" s="40"/>
      <c r="DG324" s="40"/>
      <c r="DH324" s="40"/>
      <c r="DI324" s="40"/>
      <c r="DJ324" s="40"/>
      <c r="DK324" s="40"/>
      <c r="DL324" s="40"/>
      <c r="DM324" s="40"/>
      <c r="DN324" s="40"/>
      <c r="DO324" s="40"/>
      <c r="DP324" s="40"/>
      <c r="DQ324" s="40"/>
      <c r="DR324" s="40"/>
      <c r="DS324" s="40"/>
      <c r="DT324" s="40"/>
      <c r="DU324" s="40"/>
      <c r="DV324" s="40"/>
      <c r="DW324" s="40"/>
      <c r="DX324" s="40"/>
      <c r="DY324" s="40"/>
      <c r="DZ324" s="40"/>
      <c r="EA324" s="40"/>
      <c r="EB324" s="40"/>
      <c r="EC324" s="40"/>
      <c r="ED324" s="40"/>
      <c r="EE324" s="40"/>
    </row>
    <row r="325" spans="1:135" s="177" customFormat="1" ht="12" customHeight="1">
      <c r="A325" s="172"/>
      <c r="B325" s="173"/>
      <c r="C325" s="173"/>
      <c r="D325" s="173"/>
      <c r="E325" s="173"/>
      <c r="F325" s="174"/>
      <c r="G325" s="175"/>
      <c r="H325" s="176"/>
      <c r="J325" s="178"/>
      <c r="K325" s="178"/>
      <c r="L325" s="178"/>
      <c r="M325" s="178"/>
      <c r="N325" s="178"/>
      <c r="O325" s="178"/>
      <c r="P325" s="178"/>
      <c r="Q325" s="178"/>
      <c r="R325" s="178"/>
      <c r="S325" s="178"/>
      <c r="T325" s="178"/>
      <c r="U325" s="178"/>
      <c r="V325" s="178"/>
      <c r="W325" s="178"/>
      <c r="X325" s="178"/>
      <c r="Y325" s="178"/>
      <c r="Z325" s="178"/>
      <c r="AA325" s="178"/>
      <c r="AB325" s="178"/>
      <c r="AC325" s="178"/>
      <c r="AD325" s="178"/>
      <c r="AE325" s="178"/>
      <c r="AF325" s="178"/>
      <c r="AG325" s="178"/>
      <c r="AH325" s="178"/>
      <c r="AI325" s="178"/>
      <c r="AJ325" s="178"/>
      <c r="AK325" s="178"/>
      <c r="AL325" s="178"/>
      <c r="AM325" s="178"/>
      <c r="AN325" s="178"/>
      <c r="AO325" s="178"/>
      <c r="AP325" s="178"/>
      <c r="AQ325" s="178"/>
      <c r="AR325" s="178"/>
      <c r="AS325" s="178"/>
      <c r="AT325" s="178"/>
      <c r="AU325" s="178"/>
      <c r="AV325" s="178"/>
      <c r="AW325" s="178"/>
      <c r="AX325" s="178"/>
      <c r="AY325" s="178"/>
      <c r="AZ325" s="178"/>
      <c r="BA325" s="178"/>
      <c r="BB325" s="178"/>
      <c r="BC325" s="178"/>
      <c r="BD325" s="178"/>
      <c r="BE325" s="178"/>
      <c r="BF325" s="178"/>
      <c r="BG325" s="178"/>
      <c r="BH325" s="178"/>
      <c r="BI325" s="178"/>
      <c r="BJ325" s="178"/>
      <c r="BK325" s="178"/>
      <c r="BL325" s="178"/>
      <c r="BM325" s="178"/>
      <c r="BN325" s="178"/>
      <c r="BO325" s="178"/>
      <c r="BP325" s="178"/>
      <c r="BQ325" s="178"/>
      <c r="BR325" s="178"/>
      <c r="BS325" s="178"/>
      <c r="BT325" s="178"/>
      <c r="BU325" s="178"/>
      <c r="BV325" s="178"/>
      <c r="BW325" s="178"/>
      <c r="BX325" s="178"/>
      <c r="BY325" s="178"/>
      <c r="BZ325" s="178"/>
      <c r="CA325" s="178"/>
      <c r="CB325" s="178"/>
      <c r="CC325" s="178"/>
      <c r="CD325" s="178"/>
      <c r="CE325" s="178"/>
      <c r="CF325" s="178"/>
      <c r="CG325" s="178"/>
      <c r="CH325" s="178"/>
      <c r="CI325" s="178"/>
      <c r="CJ325" s="178"/>
      <c r="CK325" s="178"/>
      <c r="CL325" s="178"/>
      <c r="CM325" s="178"/>
      <c r="CN325" s="178"/>
      <c r="CO325" s="178"/>
      <c r="CP325" s="178"/>
      <c r="CQ325" s="178"/>
      <c r="CR325" s="178"/>
      <c r="CS325" s="178"/>
      <c r="CT325" s="178"/>
      <c r="CU325" s="178"/>
      <c r="CV325" s="178"/>
      <c r="CW325" s="178"/>
      <c r="CX325" s="178"/>
      <c r="CY325" s="178"/>
      <c r="CZ325" s="178"/>
      <c r="DA325" s="178"/>
      <c r="DB325" s="178"/>
      <c r="DC325" s="178"/>
      <c r="DD325" s="178"/>
      <c r="DE325" s="178"/>
      <c r="DF325" s="178"/>
      <c r="DG325" s="178"/>
      <c r="DH325" s="178"/>
      <c r="DI325" s="178"/>
      <c r="DJ325" s="178"/>
      <c r="DK325" s="178"/>
      <c r="DL325" s="178"/>
      <c r="DM325" s="178"/>
      <c r="DN325" s="178"/>
      <c r="DO325" s="178"/>
      <c r="DP325" s="178"/>
      <c r="DQ325" s="178"/>
      <c r="DR325" s="178"/>
      <c r="DS325" s="178"/>
      <c r="DT325" s="178"/>
      <c r="DU325" s="178"/>
      <c r="DV325" s="178"/>
      <c r="DW325" s="178"/>
      <c r="DX325" s="178"/>
      <c r="DY325" s="178"/>
      <c r="DZ325" s="178"/>
      <c r="EA325" s="178"/>
      <c r="EB325" s="178"/>
      <c r="EC325" s="178"/>
      <c r="ED325" s="178"/>
      <c r="EE325" s="178"/>
    </row>
    <row r="326" spans="1:135" s="47" customFormat="1" ht="13.5" customHeight="1">
      <c r="A326" s="335" t="s">
        <v>85</v>
      </c>
      <c r="B326" s="336"/>
      <c r="C326" s="337"/>
      <c r="D326" s="179" t="s">
        <v>292</v>
      </c>
      <c r="E326" s="180"/>
      <c r="F326" s="181"/>
      <c r="G326" s="182"/>
      <c r="H326" s="183">
        <f>H324</f>
        <v>0</v>
      </c>
      <c r="I326" s="184"/>
      <c r="J326" s="185"/>
      <c r="K326" s="186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F326" s="40"/>
      <c r="AG326" s="40"/>
      <c r="AH326" s="40"/>
      <c r="AI326" s="40"/>
      <c r="AJ326" s="40"/>
      <c r="AK326" s="40"/>
      <c r="AL326" s="40"/>
      <c r="AM326" s="40"/>
      <c r="AN326" s="40"/>
      <c r="AO326" s="40"/>
      <c r="AP326" s="40"/>
      <c r="AQ326" s="40"/>
      <c r="AR326" s="40"/>
      <c r="AS326" s="40"/>
      <c r="AT326" s="40"/>
      <c r="AU326" s="40"/>
      <c r="AV326" s="40"/>
      <c r="AW326" s="40"/>
      <c r="AX326" s="40"/>
      <c r="AY326" s="40"/>
      <c r="AZ326" s="40"/>
      <c r="BA326" s="40"/>
      <c r="BB326" s="40"/>
      <c r="BC326" s="40"/>
      <c r="BD326" s="40"/>
      <c r="BE326" s="40"/>
      <c r="BF326" s="40"/>
      <c r="BG326" s="40"/>
      <c r="BH326" s="40"/>
      <c r="BI326" s="40"/>
      <c r="BJ326" s="40"/>
      <c r="BK326" s="40"/>
      <c r="BL326" s="40"/>
      <c r="BM326" s="40"/>
      <c r="BN326" s="40"/>
      <c r="BO326" s="40"/>
      <c r="BP326" s="40"/>
      <c r="BQ326" s="40"/>
      <c r="BR326" s="40"/>
      <c r="BS326" s="40"/>
      <c r="BT326" s="40"/>
      <c r="BU326" s="40"/>
      <c r="BV326" s="40"/>
      <c r="BW326" s="40"/>
      <c r="BX326" s="40"/>
      <c r="BY326" s="40"/>
      <c r="BZ326" s="40"/>
      <c r="CA326" s="40"/>
      <c r="CB326" s="40"/>
      <c r="CC326" s="40"/>
      <c r="CD326" s="40"/>
      <c r="CE326" s="40"/>
      <c r="CF326" s="40"/>
      <c r="CG326" s="40"/>
      <c r="CH326" s="40"/>
      <c r="CI326" s="40"/>
      <c r="CJ326" s="40"/>
      <c r="CK326" s="40"/>
      <c r="CL326" s="40"/>
      <c r="CM326" s="40"/>
      <c r="CN326" s="40"/>
      <c r="CO326" s="40"/>
      <c r="CP326" s="40"/>
      <c r="CQ326" s="40"/>
      <c r="CR326" s="40"/>
      <c r="CS326" s="40"/>
      <c r="CT326" s="40"/>
      <c r="CU326" s="40"/>
      <c r="CV326" s="40"/>
      <c r="CW326" s="40"/>
      <c r="CX326" s="40"/>
      <c r="CY326" s="40"/>
      <c r="CZ326" s="40"/>
      <c r="DA326" s="40"/>
      <c r="DB326" s="40"/>
      <c r="DC326" s="40"/>
      <c r="DD326" s="40"/>
      <c r="DE326" s="40"/>
      <c r="DF326" s="40"/>
      <c r="DG326" s="40"/>
      <c r="DH326" s="40"/>
      <c r="DI326" s="40"/>
      <c r="DJ326" s="40"/>
      <c r="DK326" s="40"/>
      <c r="DL326" s="40"/>
      <c r="DM326" s="40"/>
      <c r="DN326" s="40"/>
      <c r="DO326" s="40"/>
      <c r="DP326" s="40"/>
      <c r="DQ326" s="40"/>
      <c r="DR326" s="40"/>
      <c r="DS326" s="40"/>
      <c r="DT326" s="40"/>
      <c r="DU326" s="40"/>
      <c r="DV326" s="40"/>
      <c r="DW326" s="40"/>
      <c r="DX326" s="40"/>
      <c r="DY326" s="40"/>
      <c r="DZ326" s="40"/>
      <c r="EA326" s="40"/>
      <c r="EB326" s="40"/>
      <c r="EC326" s="40"/>
      <c r="ED326" s="40"/>
      <c r="EE326" s="40"/>
    </row>
    <row r="327" spans="1:135" s="47" customFormat="1" ht="13.5" customHeight="1">
      <c r="A327" s="187"/>
      <c r="B327" s="188"/>
      <c r="C327" s="188"/>
      <c r="D327" s="189"/>
      <c r="E327" s="190"/>
      <c r="F327" s="191"/>
      <c r="G327" s="192"/>
      <c r="H327" s="193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F327" s="40"/>
      <c r="AG327" s="40"/>
      <c r="AH327" s="40"/>
      <c r="AI327" s="40"/>
      <c r="AJ327" s="40"/>
      <c r="AK327" s="40"/>
      <c r="AL327" s="40"/>
      <c r="AM327" s="40"/>
      <c r="AN327" s="40"/>
      <c r="AO327" s="40"/>
      <c r="AP327" s="40"/>
      <c r="AQ327" s="40"/>
      <c r="AR327" s="40"/>
      <c r="AS327" s="40"/>
      <c r="AT327" s="40"/>
      <c r="AU327" s="40"/>
      <c r="AV327" s="40"/>
      <c r="AW327" s="40"/>
      <c r="AX327" s="40"/>
      <c r="AY327" s="40"/>
      <c r="AZ327" s="40"/>
      <c r="BA327" s="40"/>
      <c r="BB327" s="40"/>
      <c r="BC327" s="40"/>
      <c r="BD327" s="40"/>
      <c r="BE327" s="40"/>
      <c r="BF327" s="40"/>
      <c r="BG327" s="40"/>
      <c r="BH327" s="40"/>
      <c r="BI327" s="40"/>
      <c r="BJ327" s="40"/>
      <c r="BK327" s="40"/>
      <c r="BL327" s="40"/>
      <c r="BM327" s="40"/>
      <c r="BN327" s="40"/>
      <c r="BO327" s="40"/>
      <c r="BP327" s="40"/>
      <c r="BQ327" s="40"/>
      <c r="BR327" s="40"/>
      <c r="BS327" s="40"/>
      <c r="BT327" s="40"/>
      <c r="BU327" s="40"/>
      <c r="BV327" s="40"/>
      <c r="BW327" s="40"/>
      <c r="BX327" s="40"/>
      <c r="BY327" s="40"/>
      <c r="BZ327" s="40"/>
      <c r="CA327" s="40"/>
      <c r="CB327" s="40"/>
      <c r="CC327" s="40"/>
      <c r="CD327" s="40"/>
      <c r="CE327" s="40"/>
      <c r="CF327" s="40"/>
      <c r="CG327" s="40"/>
      <c r="CH327" s="40"/>
      <c r="CI327" s="40"/>
      <c r="CJ327" s="40"/>
      <c r="CK327" s="40"/>
      <c r="CL327" s="40"/>
      <c r="CM327" s="40"/>
      <c r="CN327" s="40"/>
      <c r="CO327" s="40"/>
      <c r="CP327" s="40"/>
      <c r="CQ327" s="40"/>
      <c r="CR327" s="40"/>
      <c r="CS327" s="40"/>
      <c r="CT327" s="40"/>
      <c r="CU327" s="40"/>
      <c r="CV327" s="40"/>
      <c r="CW327" s="40"/>
      <c r="CX327" s="40"/>
      <c r="CY327" s="40"/>
      <c r="CZ327" s="40"/>
      <c r="DA327" s="40"/>
      <c r="DB327" s="40"/>
      <c r="DC327" s="40"/>
      <c r="DD327" s="40"/>
      <c r="DE327" s="40"/>
      <c r="DF327" s="40"/>
      <c r="DG327" s="40"/>
      <c r="DH327" s="40"/>
      <c r="DI327" s="40"/>
      <c r="DJ327" s="40"/>
      <c r="DK327" s="40"/>
      <c r="DL327" s="40"/>
      <c r="DM327" s="40"/>
      <c r="DN327" s="40"/>
      <c r="DO327" s="40"/>
      <c r="DP327" s="40"/>
      <c r="DQ327" s="40"/>
      <c r="DR327" s="40"/>
      <c r="DS327" s="40"/>
      <c r="DT327" s="40"/>
      <c r="DU327" s="40"/>
      <c r="DV327" s="40"/>
      <c r="DW327" s="40"/>
      <c r="DX327" s="40"/>
      <c r="DY327" s="40"/>
      <c r="DZ327" s="40"/>
      <c r="EA327" s="40"/>
      <c r="EB327" s="40"/>
      <c r="EC327" s="40"/>
      <c r="ED327" s="40"/>
      <c r="EE327" s="40"/>
    </row>
    <row r="328" spans="1:135" s="194" customFormat="1" ht="11.25">
      <c r="A328" s="194" t="s">
        <v>86</v>
      </c>
      <c r="G328" s="195"/>
      <c r="I328" s="195"/>
      <c r="J328" s="195"/>
      <c r="K328" s="195"/>
      <c r="L328" s="195"/>
      <c r="M328" s="195"/>
      <c r="N328" s="195"/>
      <c r="O328" s="195"/>
      <c r="P328" s="195"/>
      <c r="Q328" s="195"/>
      <c r="R328" s="195"/>
      <c r="S328" s="195"/>
      <c r="T328" s="195"/>
      <c r="U328" s="195"/>
      <c r="V328" s="195"/>
      <c r="W328" s="195"/>
      <c r="X328" s="195"/>
      <c r="Y328" s="195"/>
      <c r="Z328" s="195"/>
      <c r="AA328" s="195"/>
      <c r="AB328" s="195"/>
      <c r="AC328" s="195"/>
      <c r="AD328" s="195"/>
      <c r="AE328" s="195"/>
      <c r="AF328" s="195"/>
      <c r="AG328" s="195"/>
      <c r="AH328" s="195"/>
      <c r="AI328" s="195"/>
      <c r="AJ328" s="195"/>
      <c r="AK328" s="195"/>
      <c r="AL328" s="195"/>
      <c r="AM328" s="195"/>
      <c r="AN328" s="195"/>
      <c r="AO328" s="195"/>
      <c r="AP328" s="195"/>
      <c r="AQ328" s="195"/>
      <c r="AR328" s="195"/>
      <c r="AS328" s="195"/>
      <c r="AT328" s="195"/>
      <c r="AU328" s="195"/>
      <c r="AV328" s="195"/>
      <c r="AW328" s="195"/>
      <c r="AX328" s="195"/>
      <c r="AY328" s="195"/>
      <c r="AZ328" s="195"/>
      <c r="BA328" s="195"/>
      <c r="BB328" s="195"/>
      <c r="BC328" s="195"/>
      <c r="BD328" s="195"/>
      <c r="BE328" s="195"/>
      <c r="BF328" s="195"/>
      <c r="BG328" s="195"/>
      <c r="BH328" s="195"/>
      <c r="BI328" s="195"/>
      <c r="BJ328" s="195"/>
      <c r="BK328" s="195"/>
      <c r="BL328" s="195"/>
      <c r="BM328" s="195"/>
      <c r="BN328" s="195"/>
      <c r="BO328" s="195"/>
      <c r="BP328" s="195"/>
      <c r="BQ328" s="195"/>
      <c r="BR328" s="195"/>
      <c r="BS328" s="195"/>
      <c r="BT328" s="195"/>
      <c r="BU328" s="195"/>
      <c r="BV328" s="195"/>
      <c r="BW328" s="195"/>
      <c r="BX328" s="195"/>
      <c r="BY328" s="195"/>
      <c r="BZ328" s="195"/>
      <c r="CA328" s="195"/>
      <c r="CB328" s="195"/>
      <c r="CC328" s="195"/>
      <c r="CD328" s="195"/>
      <c r="CE328" s="195"/>
      <c r="CF328" s="195"/>
      <c r="CG328" s="195"/>
      <c r="CH328" s="195"/>
      <c r="CI328" s="195"/>
      <c r="CJ328" s="195"/>
      <c r="CK328" s="195"/>
      <c r="CL328" s="195"/>
      <c r="CM328" s="195"/>
      <c r="CN328" s="195"/>
      <c r="CO328" s="195"/>
      <c r="CP328" s="195"/>
      <c r="CQ328" s="195"/>
      <c r="CR328" s="195"/>
      <c r="CS328" s="195"/>
      <c r="CT328" s="195"/>
      <c r="CU328" s="195"/>
      <c r="CV328" s="195"/>
      <c r="CW328" s="195"/>
      <c r="CX328" s="195"/>
      <c r="CY328" s="195"/>
      <c r="CZ328" s="195"/>
      <c r="DA328" s="195"/>
      <c r="DB328" s="195"/>
      <c r="DC328" s="195"/>
      <c r="DD328" s="195"/>
      <c r="DE328" s="195"/>
      <c r="DF328" s="195"/>
      <c r="DG328" s="195"/>
      <c r="DH328" s="195"/>
      <c r="DI328" s="195"/>
      <c r="DJ328" s="195"/>
      <c r="DK328" s="195"/>
      <c r="DL328" s="195"/>
      <c r="DM328" s="195"/>
      <c r="DN328" s="195"/>
      <c r="DO328" s="195"/>
      <c r="DP328" s="195"/>
      <c r="DQ328" s="195"/>
      <c r="DR328" s="195"/>
      <c r="DS328" s="195"/>
      <c r="DT328" s="195"/>
      <c r="DU328" s="195"/>
      <c r="DV328" s="195"/>
      <c r="DW328" s="195"/>
      <c r="DX328" s="195"/>
      <c r="DY328" s="195"/>
      <c r="DZ328" s="195"/>
      <c r="EA328" s="195"/>
      <c r="EB328" s="195"/>
      <c r="EC328" s="195"/>
      <c r="ED328" s="195"/>
      <c r="EE328" s="195"/>
    </row>
    <row r="329" spans="1:135" s="47" customFormat="1" ht="31.5" customHeight="1">
      <c r="A329" s="329" t="s">
        <v>87</v>
      </c>
      <c r="B329" s="338"/>
      <c r="C329" s="338"/>
      <c r="D329" s="338"/>
      <c r="E329" s="338"/>
      <c r="F329" s="338"/>
      <c r="G329" s="338"/>
      <c r="H329" s="195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  <c r="AG329" s="40"/>
      <c r="AH329" s="40"/>
      <c r="AI329" s="40"/>
      <c r="AJ329" s="40"/>
      <c r="AK329" s="40"/>
      <c r="AL329" s="40"/>
      <c r="AM329" s="40"/>
      <c r="AN329" s="40"/>
      <c r="AO329" s="40"/>
      <c r="AP329" s="40"/>
      <c r="AQ329" s="40"/>
      <c r="AR329" s="40"/>
      <c r="AS329" s="40"/>
      <c r="AT329" s="40"/>
      <c r="AU329" s="40"/>
      <c r="AV329" s="40"/>
      <c r="AW329" s="40"/>
      <c r="AX329" s="40"/>
      <c r="AY329" s="40"/>
      <c r="AZ329" s="40"/>
      <c r="BA329" s="40"/>
      <c r="BB329" s="40"/>
      <c r="BC329" s="40"/>
      <c r="BD329" s="40"/>
      <c r="BE329" s="40"/>
      <c r="BF329" s="40"/>
      <c r="BG329" s="40"/>
      <c r="BH329" s="40"/>
      <c r="BI329" s="40"/>
      <c r="BJ329" s="40"/>
      <c r="BK329" s="40"/>
      <c r="BL329" s="40"/>
      <c r="BM329" s="40"/>
      <c r="BN329" s="40"/>
      <c r="BO329" s="40"/>
      <c r="BP329" s="40"/>
      <c r="BQ329" s="40"/>
      <c r="BR329" s="40"/>
      <c r="BS329" s="40"/>
      <c r="BT329" s="40"/>
      <c r="BU329" s="40"/>
      <c r="BV329" s="40"/>
      <c r="BW329" s="40"/>
      <c r="BX329" s="40"/>
      <c r="BY329" s="40"/>
      <c r="BZ329" s="40"/>
      <c r="CA329" s="40"/>
      <c r="CB329" s="40"/>
      <c r="CC329" s="40"/>
      <c r="CD329" s="40"/>
      <c r="CE329" s="40"/>
      <c r="CF329" s="40"/>
      <c r="CG329" s="40"/>
      <c r="CH329" s="40"/>
      <c r="CI329" s="40"/>
      <c r="CJ329" s="40"/>
      <c r="CK329" s="40"/>
      <c r="CL329" s="40"/>
      <c r="CM329" s="40"/>
      <c r="CN329" s="40"/>
      <c r="CO329" s="40"/>
      <c r="CP329" s="40"/>
      <c r="CQ329" s="40"/>
      <c r="CR329" s="40"/>
      <c r="CS329" s="40"/>
      <c r="CT329" s="40"/>
      <c r="CU329" s="40"/>
      <c r="CV329" s="40"/>
      <c r="CW329" s="40"/>
      <c r="CX329" s="40"/>
      <c r="CY329" s="40"/>
      <c r="CZ329" s="40"/>
      <c r="DA329" s="40"/>
      <c r="DB329" s="40"/>
      <c r="DC329" s="40"/>
      <c r="DD329" s="40"/>
      <c r="DE329" s="40"/>
      <c r="DF329" s="40"/>
      <c r="DG329" s="40"/>
      <c r="DH329" s="40"/>
      <c r="DI329" s="40"/>
      <c r="DJ329" s="40"/>
      <c r="DK329" s="40"/>
      <c r="DL329" s="40"/>
      <c r="DM329" s="40"/>
      <c r="DN329" s="40"/>
      <c r="DO329" s="40"/>
      <c r="DP329" s="40"/>
      <c r="DQ329" s="40"/>
      <c r="DR329" s="40"/>
      <c r="DS329" s="40"/>
      <c r="DT329" s="40"/>
      <c r="DU329" s="40"/>
      <c r="DV329" s="40"/>
      <c r="DW329" s="40"/>
      <c r="DX329" s="40"/>
      <c r="DY329" s="40"/>
      <c r="DZ329" s="40"/>
      <c r="EA329" s="40"/>
      <c r="EB329" s="40"/>
      <c r="EC329" s="40"/>
      <c r="ED329" s="40"/>
      <c r="EE329" s="40"/>
    </row>
    <row r="330" spans="1:135" s="194" customFormat="1" ht="102.75" customHeight="1">
      <c r="A330" s="329" t="s">
        <v>88</v>
      </c>
      <c r="B330" s="339"/>
      <c r="C330" s="339"/>
      <c r="D330" s="339"/>
      <c r="E330" s="339"/>
      <c r="F330" s="339"/>
      <c r="G330" s="339"/>
      <c r="J330" s="195"/>
      <c r="K330" s="195"/>
      <c r="L330" s="195"/>
      <c r="M330" s="195"/>
      <c r="N330" s="195"/>
      <c r="O330" s="195"/>
      <c r="P330" s="195"/>
      <c r="Q330" s="195"/>
      <c r="R330" s="195"/>
      <c r="S330" s="195"/>
      <c r="T330" s="195"/>
      <c r="U330" s="195"/>
      <c r="V330" s="195"/>
      <c r="W330" s="195"/>
      <c r="X330" s="195"/>
      <c r="Y330" s="195"/>
      <c r="Z330" s="195"/>
      <c r="AA330" s="195"/>
      <c r="AB330" s="195"/>
      <c r="AC330" s="195"/>
      <c r="AD330" s="195"/>
      <c r="AE330" s="195"/>
      <c r="AF330" s="195"/>
      <c r="AG330" s="195"/>
      <c r="AH330" s="195"/>
      <c r="AI330" s="195"/>
      <c r="AJ330" s="195"/>
      <c r="AK330" s="195"/>
      <c r="AL330" s="195"/>
      <c r="AM330" s="195"/>
      <c r="AN330" s="195"/>
      <c r="AO330" s="195"/>
      <c r="AP330" s="195"/>
      <c r="AQ330" s="195"/>
      <c r="AR330" s="195"/>
      <c r="AS330" s="195"/>
      <c r="AT330" s="195"/>
      <c r="AU330" s="195"/>
      <c r="AV330" s="195"/>
      <c r="AW330" s="195"/>
      <c r="AX330" s="195"/>
      <c r="AY330" s="195"/>
      <c r="AZ330" s="195"/>
      <c r="BA330" s="195"/>
      <c r="BB330" s="195"/>
      <c r="BC330" s="195"/>
      <c r="BD330" s="195"/>
      <c r="BE330" s="195"/>
      <c r="BF330" s="195"/>
      <c r="BG330" s="195"/>
      <c r="BH330" s="195"/>
      <c r="BI330" s="195"/>
      <c r="BJ330" s="195"/>
      <c r="BK330" s="195"/>
      <c r="BL330" s="195"/>
      <c r="BM330" s="195"/>
      <c r="BN330" s="195"/>
      <c r="BO330" s="195"/>
      <c r="BP330" s="195"/>
      <c r="BQ330" s="195"/>
      <c r="BR330" s="195"/>
      <c r="BS330" s="195"/>
      <c r="BT330" s="195"/>
      <c r="BU330" s="195"/>
      <c r="BV330" s="195"/>
      <c r="BW330" s="195"/>
      <c r="BX330" s="195"/>
      <c r="BY330" s="195"/>
      <c r="BZ330" s="195"/>
      <c r="CA330" s="195"/>
      <c r="CB330" s="195"/>
      <c r="CC330" s="195"/>
      <c r="CD330" s="195"/>
      <c r="CE330" s="195"/>
      <c r="CF330" s="195"/>
      <c r="CG330" s="195"/>
      <c r="CH330" s="195"/>
      <c r="CI330" s="195"/>
      <c r="CJ330" s="195"/>
      <c r="CK330" s="195"/>
      <c r="CL330" s="195"/>
      <c r="CM330" s="195"/>
      <c r="CN330" s="195"/>
      <c r="CO330" s="195"/>
      <c r="CP330" s="195"/>
      <c r="CQ330" s="195"/>
      <c r="CR330" s="195"/>
      <c r="CS330" s="195"/>
      <c r="CT330" s="195"/>
      <c r="CU330" s="195"/>
      <c r="CV330" s="195"/>
      <c r="CW330" s="195"/>
      <c r="CX330" s="195"/>
      <c r="CY330" s="195"/>
      <c r="CZ330" s="195"/>
      <c r="DA330" s="195"/>
      <c r="DB330" s="195"/>
      <c r="DC330" s="195"/>
      <c r="DD330" s="195"/>
      <c r="DE330" s="195"/>
      <c r="DF330" s="195"/>
      <c r="DG330" s="195"/>
      <c r="DH330" s="195"/>
      <c r="DI330" s="195"/>
      <c r="DJ330" s="195"/>
      <c r="DK330" s="195"/>
      <c r="DL330" s="195"/>
      <c r="DM330" s="195"/>
      <c r="DN330" s="195"/>
      <c r="DO330" s="195"/>
      <c r="DP330" s="195"/>
      <c r="DQ330" s="195"/>
      <c r="DR330" s="195"/>
      <c r="DS330" s="195"/>
      <c r="DT330" s="195"/>
      <c r="DU330" s="195"/>
      <c r="DV330" s="195"/>
      <c r="DW330" s="195"/>
      <c r="DX330" s="195"/>
      <c r="DY330" s="195"/>
      <c r="DZ330" s="195"/>
      <c r="EA330" s="195"/>
      <c r="EB330" s="195"/>
      <c r="EC330" s="195"/>
      <c r="ED330" s="195"/>
      <c r="EE330" s="195"/>
    </row>
    <row r="331" spans="1:135" s="198" customFormat="1" ht="13.5" customHeight="1">
      <c r="A331" s="329" t="s">
        <v>89</v>
      </c>
      <c r="B331" s="330"/>
      <c r="C331" s="330"/>
      <c r="D331" s="330"/>
      <c r="E331" s="330"/>
      <c r="F331" s="330"/>
      <c r="G331" s="330"/>
      <c r="H331" s="196"/>
      <c r="I331" s="197"/>
      <c r="J331" s="92"/>
      <c r="K331" s="92"/>
      <c r="L331" s="92"/>
      <c r="M331" s="92"/>
      <c r="N331" s="92"/>
      <c r="O331" s="92"/>
      <c r="P331" s="92"/>
      <c r="Q331" s="92"/>
      <c r="R331" s="92"/>
      <c r="S331" s="92"/>
      <c r="T331" s="92"/>
      <c r="U331" s="92"/>
      <c r="V331" s="92"/>
      <c r="W331" s="92"/>
      <c r="X331" s="92"/>
      <c r="Y331" s="92"/>
      <c r="Z331" s="92"/>
      <c r="AA331" s="92"/>
      <c r="AB331" s="92"/>
      <c r="AC331" s="92"/>
      <c r="AD331" s="92"/>
      <c r="AE331" s="92"/>
      <c r="AF331" s="92"/>
      <c r="AG331" s="92"/>
      <c r="AH331" s="92"/>
      <c r="AI331" s="92"/>
      <c r="AJ331" s="92"/>
      <c r="AK331" s="92"/>
      <c r="AL331" s="92"/>
      <c r="AM331" s="92"/>
      <c r="AN331" s="92"/>
      <c r="AO331" s="92"/>
      <c r="AP331" s="92"/>
      <c r="AQ331" s="92"/>
      <c r="AR331" s="92"/>
      <c r="AS331" s="92"/>
      <c r="AT331" s="92"/>
      <c r="AU331" s="92"/>
      <c r="AV331" s="92"/>
      <c r="AW331" s="92"/>
      <c r="AX331" s="92"/>
      <c r="AY331" s="92"/>
      <c r="AZ331" s="92"/>
      <c r="BA331" s="92"/>
      <c r="BB331" s="92"/>
      <c r="BC331" s="92"/>
      <c r="BD331" s="92"/>
      <c r="BE331" s="92"/>
      <c r="BF331" s="92"/>
      <c r="BG331" s="92"/>
      <c r="BH331" s="92"/>
      <c r="BI331" s="92"/>
      <c r="BJ331" s="92"/>
      <c r="BK331" s="92"/>
      <c r="BL331" s="92"/>
      <c r="BM331" s="92"/>
      <c r="BN331" s="92"/>
      <c r="BO331" s="92"/>
      <c r="BP331" s="92"/>
      <c r="BQ331" s="92"/>
      <c r="BR331" s="92"/>
      <c r="BS331" s="92"/>
      <c r="BT331" s="92"/>
      <c r="BU331" s="92"/>
      <c r="BV331" s="92"/>
      <c r="BW331" s="92"/>
      <c r="BX331" s="92"/>
      <c r="BY331" s="92"/>
      <c r="BZ331" s="92"/>
      <c r="CA331" s="92"/>
      <c r="CB331" s="92"/>
      <c r="CC331" s="92"/>
      <c r="CD331" s="92"/>
      <c r="CE331" s="92"/>
      <c r="CF331" s="92"/>
      <c r="CG331" s="92"/>
      <c r="CH331" s="92"/>
      <c r="CI331" s="92"/>
      <c r="CJ331" s="92"/>
      <c r="CK331" s="92"/>
      <c r="CL331" s="92"/>
      <c r="CM331" s="92"/>
      <c r="CN331" s="92"/>
      <c r="CO331" s="92"/>
      <c r="CP331" s="92"/>
      <c r="CQ331" s="92"/>
      <c r="CR331" s="92"/>
      <c r="CS331" s="92"/>
      <c r="CT331" s="92"/>
      <c r="CU331" s="92"/>
      <c r="CV331" s="92"/>
      <c r="CW331" s="92"/>
      <c r="CX331" s="92"/>
      <c r="CY331" s="92"/>
      <c r="CZ331" s="92"/>
      <c r="DA331" s="92"/>
      <c r="DB331" s="92"/>
      <c r="DC331" s="92"/>
      <c r="DD331" s="92"/>
      <c r="DE331" s="92"/>
      <c r="DF331" s="92"/>
      <c r="DG331" s="92"/>
      <c r="DH331" s="92"/>
      <c r="DI331" s="92"/>
      <c r="DJ331" s="92"/>
      <c r="DK331" s="92"/>
      <c r="DL331" s="92"/>
      <c r="DM331" s="92"/>
      <c r="DN331" s="92"/>
      <c r="DO331" s="92"/>
      <c r="DP331" s="92"/>
      <c r="DQ331" s="92"/>
      <c r="DR331" s="92"/>
      <c r="DS331" s="92"/>
      <c r="DT331" s="92"/>
      <c r="DU331" s="92"/>
      <c r="DV331" s="92"/>
      <c r="DW331" s="92"/>
      <c r="DX331" s="92"/>
      <c r="DY331" s="92"/>
      <c r="DZ331" s="92"/>
      <c r="EA331" s="92"/>
      <c r="EB331" s="92"/>
      <c r="EC331" s="92"/>
      <c r="ED331" s="92"/>
      <c r="EE331" s="92"/>
    </row>
    <row r="332" spans="1:135" s="198" customFormat="1" ht="13.5" customHeight="1">
      <c r="A332" s="329" t="s">
        <v>90</v>
      </c>
      <c r="B332" s="330"/>
      <c r="C332" s="330"/>
      <c r="D332" s="330"/>
      <c r="E332" s="330"/>
      <c r="F332" s="330"/>
      <c r="G332" s="330"/>
      <c r="H332" s="196"/>
      <c r="I332" s="197"/>
      <c r="J332" s="92"/>
      <c r="K332" s="199"/>
      <c r="L332" s="92"/>
      <c r="M332" s="92"/>
      <c r="N332" s="92"/>
      <c r="O332" s="92"/>
      <c r="P332" s="92"/>
      <c r="Q332" s="92"/>
      <c r="R332" s="92"/>
      <c r="S332" s="92"/>
      <c r="T332" s="92"/>
      <c r="U332" s="92"/>
      <c r="V332" s="92"/>
      <c r="W332" s="92"/>
      <c r="X332" s="92"/>
      <c r="Y332" s="92"/>
      <c r="Z332" s="92"/>
      <c r="AA332" s="92"/>
      <c r="AB332" s="92"/>
      <c r="AC332" s="92"/>
      <c r="AD332" s="92"/>
      <c r="AE332" s="92"/>
      <c r="AF332" s="92"/>
      <c r="AG332" s="92"/>
      <c r="AH332" s="92"/>
      <c r="AI332" s="92"/>
      <c r="AJ332" s="92"/>
      <c r="AK332" s="92"/>
      <c r="AL332" s="92"/>
      <c r="AM332" s="92"/>
      <c r="AN332" s="92"/>
      <c r="AO332" s="92"/>
      <c r="AP332" s="92"/>
      <c r="AQ332" s="92"/>
      <c r="AR332" s="92"/>
      <c r="AS332" s="92"/>
      <c r="AT332" s="92"/>
      <c r="AU332" s="92"/>
      <c r="AV332" s="92"/>
      <c r="AW332" s="92"/>
      <c r="AX332" s="92"/>
      <c r="AY332" s="92"/>
      <c r="AZ332" s="92"/>
      <c r="BA332" s="92"/>
      <c r="BB332" s="92"/>
      <c r="BC332" s="92"/>
      <c r="BD332" s="92"/>
      <c r="BE332" s="92"/>
      <c r="BF332" s="92"/>
      <c r="BG332" s="92"/>
      <c r="BH332" s="92"/>
      <c r="BI332" s="92"/>
      <c r="BJ332" s="92"/>
      <c r="BK332" s="92"/>
      <c r="BL332" s="92"/>
      <c r="BM332" s="92"/>
      <c r="BN332" s="92"/>
      <c r="BO332" s="92"/>
      <c r="BP332" s="92"/>
      <c r="BQ332" s="92"/>
      <c r="BR332" s="92"/>
      <c r="BS332" s="92"/>
      <c r="BT332" s="92"/>
      <c r="BU332" s="92"/>
      <c r="BV332" s="92"/>
      <c r="BW332" s="92"/>
      <c r="BX332" s="92"/>
      <c r="BY332" s="92"/>
      <c r="BZ332" s="92"/>
      <c r="CA332" s="92"/>
      <c r="CB332" s="92"/>
      <c r="CC332" s="92"/>
      <c r="CD332" s="92"/>
      <c r="CE332" s="92"/>
      <c r="CF332" s="92"/>
      <c r="CG332" s="92"/>
      <c r="CH332" s="92"/>
      <c r="CI332" s="92"/>
      <c r="CJ332" s="92"/>
      <c r="CK332" s="92"/>
      <c r="CL332" s="92"/>
      <c r="CM332" s="92"/>
      <c r="CN332" s="92"/>
      <c r="CO332" s="92"/>
      <c r="CP332" s="92"/>
      <c r="CQ332" s="92"/>
      <c r="CR332" s="92"/>
      <c r="CS332" s="92"/>
      <c r="CT332" s="92"/>
      <c r="CU332" s="92"/>
      <c r="CV332" s="92"/>
      <c r="CW332" s="92"/>
      <c r="CX332" s="92"/>
      <c r="CY332" s="92"/>
      <c r="CZ332" s="92"/>
      <c r="DA332" s="92"/>
      <c r="DB332" s="92"/>
      <c r="DC332" s="92"/>
      <c r="DD332" s="92"/>
      <c r="DE332" s="92"/>
      <c r="DF332" s="92"/>
      <c r="DG332" s="92"/>
      <c r="DH332" s="92"/>
      <c r="DI332" s="92"/>
      <c r="DJ332" s="92"/>
      <c r="DK332" s="92"/>
      <c r="DL332" s="92"/>
      <c r="DM332" s="92"/>
      <c r="DN332" s="92"/>
      <c r="DO332" s="92"/>
      <c r="DP332" s="92"/>
      <c r="DQ332" s="92"/>
      <c r="DR332" s="92"/>
      <c r="DS332" s="92"/>
      <c r="DT332" s="92"/>
      <c r="DU332" s="92"/>
      <c r="DV332" s="92"/>
      <c r="DW332" s="92"/>
      <c r="DX332" s="92"/>
      <c r="DY332" s="92"/>
      <c r="DZ332" s="92"/>
      <c r="EA332" s="92"/>
      <c r="EB332" s="92"/>
      <c r="EC332" s="92"/>
      <c r="ED332" s="92"/>
      <c r="EE332" s="92"/>
    </row>
    <row r="333" spans="1:135" s="204" customFormat="1" ht="13.5" customHeight="1">
      <c r="A333" s="258"/>
      <c r="B333" s="200"/>
      <c r="C333" s="200"/>
      <c r="D333" s="200"/>
      <c r="E333" s="200"/>
      <c r="F333" s="200"/>
      <c r="G333" s="200"/>
      <c r="H333" s="201"/>
      <c r="I333" s="202"/>
      <c r="J333" s="203"/>
      <c r="K333" s="203"/>
      <c r="L333" s="203"/>
      <c r="M333" s="203"/>
      <c r="N333" s="203"/>
      <c r="O333" s="203"/>
      <c r="P333" s="203"/>
      <c r="Q333" s="203"/>
      <c r="R333" s="203"/>
      <c r="S333" s="203"/>
      <c r="T333" s="203"/>
      <c r="U333" s="203"/>
      <c r="V333" s="203"/>
      <c r="W333" s="203"/>
      <c r="X333" s="203"/>
      <c r="Y333" s="203"/>
      <c r="Z333" s="203"/>
      <c r="AA333" s="203"/>
      <c r="AB333" s="203"/>
      <c r="AC333" s="203"/>
      <c r="AD333" s="203"/>
      <c r="AE333" s="203"/>
      <c r="AF333" s="203"/>
      <c r="AG333" s="203"/>
      <c r="AH333" s="203"/>
      <c r="AI333" s="203"/>
      <c r="AJ333" s="203"/>
      <c r="AK333" s="203"/>
      <c r="AL333" s="203"/>
      <c r="AM333" s="203"/>
      <c r="AN333" s="203"/>
      <c r="AO333" s="203"/>
      <c r="AP333" s="203"/>
      <c r="AQ333" s="203"/>
      <c r="AR333" s="203"/>
      <c r="AS333" s="203"/>
      <c r="AT333" s="203"/>
      <c r="AU333" s="203"/>
      <c r="AV333" s="203"/>
      <c r="AW333" s="203"/>
      <c r="AX333" s="203"/>
      <c r="AY333" s="203"/>
      <c r="AZ333" s="203"/>
      <c r="BA333" s="203"/>
      <c r="BB333" s="203"/>
      <c r="BC333" s="203"/>
      <c r="BD333" s="203"/>
      <c r="BE333" s="203"/>
      <c r="BF333" s="203"/>
      <c r="BG333" s="203"/>
      <c r="BH333" s="203"/>
      <c r="BI333" s="203"/>
      <c r="BJ333" s="203"/>
      <c r="BK333" s="203"/>
      <c r="BL333" s="203"/>
      <c r="BM333" s="203"/>
      <c r="BN333" s="203"/>
      <c r="BO333" s="203"/>
      <c r="BP333" s="203"/>
      <c r="BQ333" s="203"/>
      <c r="BR333" s="203"/>
      <c r="BS333" s="203"/>
      <c r="BT333" s="203"/>
      <c r="BU333" s="203"/>
      <c r="BV333" s="203"/>
      <c r="BW333" s="203"/>
      <c r="BX333" s="203"/>
      <c r="BY333" s="203"/>
      <c r="BZ333" s="203"/>
      <c r="CA333" s="203"/>
      <c r="CB333" s="203"/>
      <c r="CC333" s="203"/>
      <c r="CD333" s="203"/>
      <c r="CE333" s="203"/>
      <c r="CF333" s="203"/>
      <c r="CG333" s="203"/>
      <c r="CH333" s="203"/>
      <c r="CI333" s="203"/>
      <c r="CJ333" s="203"/>
      <c r="CK333" s="203"/>
      <c r="CL333" s="203"/>
      <c r="CM333" s="203"/>
      <c r="CN333" s="203"/>
      <c r="CO333" s="203"/>
      <c r="CP333" s="203"/>
      <c r="CQ333" s="203"/>
      <c r="CR333" s="203"/>
      <c r="CS333" s="203"/>
      <c r="CT333" s="203"/>
      <c r="CU333" s="203"/>
      <c r="CV333" s="203"/>
      <c r="CW333" s="203"/>
      <c r="CX333" s="203"/>
      <c r="CY333" s="203"/>
      <c r="CZ333" s="203"/>
      <c r="DA333" s="203"/>
      <c r="DB333" s="203"/>
      <c r="DC333" s="203"/>
      <c r="DD333" s="203"/>
      <c r="DE333" s="203"/>
      <c r="DF333" s="203"/>
      <c r="DG333" s="203"/>
      <c r="DH333" s="203"/>
      <c r="DI333" s="203"/>
      <c r="DJ333" s="203"/>
      <c r="DK333" s="203"/>
      <c r="DL333" s="203"/>
      <c r="DM333" s="203"/>
      <c r="DN333" s="203"/>
      <c r="DO333" s="203"/>
      <c r="DP333" s="203"/>
      <c r="DQ333" s="203"/>
      <c r="DR333" s="203"/>
      <c r="DS333" s="203"/>
      <c r="DT333" s="203"/>
      <c r="DU333" s="203"/>
      <c r="DV333" s="203"/>
      <c r="DW333" s="203"/>
      <c r="DX333" s="203"/>
      <c r="DY333" s="203"/>
      <c r="DZ333" s="203"/>
      <c r="EA333" s="203"/>
      <c r="EB333" s="203"/>
      <c r="EC333" s="203"/>
      <c r="ED333" s="203"/>
      <c r="EE333" s="203"/>
    </row>
  </sheetData>
  <mergeCells count="7">
    <mergeCell ref="A332:G332"/>
    <mergeCell ref="A2:I2"/>
    <mergeCell ref="A3:D3"/>
    <mergeCell ref="A326:C326"/>
    <mergeCell ref="A329:G329"/>
    <mergeCell ref="A330:G330"/>
    <mergeCell ref="A331:G331"/>
  </mergeCells>
  <printOptions horizontalCentered="1"/>
  <pageMargins left="0.39370078740157483" right="0.39370078740157483" top="0.78740157480314965" bottom="0.39370078740157483" header="0" footer="0.22187499999999999"/>
  <pageSetup paperSize="9" scale="6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BOURACÍ PRÁCE</vt:lpstr>
      <vt:lpstr>'BOURACÍ PRÁCE'!Oblast_tisku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kureckap</dc:creator>
  <cp:lastModifiedBy>kureckap</cp:lastModifiedBy>
  <cp:lastPrinted>2021-01-25T13:10:42Z</cp:lastPrinted>
  <dcterms:created xsi:type="dcterms:W3CDTF">2020-12-16T07:15:18Z</dcterms:created>
  <dcterms:modified xsi:type="dcterms:W3CDTF">2021-01-25T13:10:57Z</dcterms:modified>
</cp:coreProperties>
</file>